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https://svenskidrott.sharepoint.com/sites/Flygsport-styrelsen/Delade dokument/General/13 oktober/Ekonomi/"/>
    </mc:Choice>
  </mc:AlternateContent>
  <xr:revisionPtr revIDLastSave="0" documentId="8_{2D85B2D2-BB6F-4807-9608-CEAAD1B08351}" xr6:coauthVersionLast="45" xr6:coauthVersionMax="45" xr10:uidLastSave="{00000000-0000-0000-0000-000000000000}"/>
  <bookViews>
    <workbookView xWindow="-98" yWindow="-98" windowWidth="22695" windowHeight="14746" firstSheet="1" activeTab="1" xr2:uid="{00000000-000D-0000-FFFF-FFFF00000000}"/>
  </bookViews>
  <sheets>
    <sheet name="Blad1" sheetId="1" state="hidden" r:id="rId1"/>
    <sheet name="ÅM budget redovisn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" l="1"/>
  <c r="G75" i="2"/>
  <c r="E77" i="2"/>
  <c r="G77" i="2"/>
  <c r="G78" i="2"/>
  <c r="G79" i="2" s="1"/>
  <c r="F79" i="2"/>
  <c r="E79" i="2"/>
  <c r="D79" i="2"/>
  <c r="B79" i="2"/>
  <c r="C79" i="2"/>
  <c r="G82" i="2" l="1"/>
  <c r="E62" i="2"/>
  <c r="G61" i="2"/>
  <c r="G62" i="2" s="1"/>
  <c r="E58" i="2"/>
  <c r="G53" i="2"/>
  <c r="G50" i="2"/>
  <c r="G49" i="2"/>
  <c r="G44" i="2"/>
  <c r="G58" i="2" s="1"/>
  <c r="G42" i="2"/>
  <c r="G29" i="2"/>
  <c r="E29" i="2"/>
  <c r="F14" i="2"/>
  <c r="D14" i="2"/>
  <c r="F11" i="2"/>
  <c r="D11" i="2"/>
  <c r="D64" i="2" s="1"/>
  <c r="F64" i="2" l="1"/>
  <c r="E64" i="2"/>
  <c r="E65" i="2" s="1"/>
  <c r="G64" i="2"/>
  <c r="G65" i="2" s="1"/>
  <c r="C58" i="2"/>
  <c r="C29" i="2"/>
  <c r="C62" i="2"/>
  <c r="XFC62" i="2" s="1"/>
  <c r="B14" i="2"/>
  <c r="B11" i="2"/>
  <c r="B64" i="2" l="1"/>
  <c r="C64" i="2"/>
  <c r="C65" i="2" l="1"/>
  <c r="O97" i="1"/>
  <c r="J79" i="1" l="1"/>
  <c r="J78" i="1"/>
  <c r="N98" i="1" l="1"/>
  <c r="Q80" i="1"/>
  <c r="O80" i="1"/>
  <c r="O75" i="1" l="1"/>
  <c r="O39" i="1"/>
  <c r="N85" i="1" l="1"/>
  <c r="H24" i="1"/>
  <c r="H85" i="1"/>
  <c r="L75" i="1"/>
  <c r="K24" i="1"/>
  <c r="L17" i="1"/>
  <c r="I17" i="1"/>
  <c r="I39" i="1"/>
  <c r="H86" i="1" l="1"/>
  <c r="O17" i="1"/>
  <c r="N24" i="1" s="1"/>
  <c r="N86" i="1" s="1"/>
  <c r="N94" i="1" s="1"/>
  <c r="N99" i="1" s="1"/>
  <c r="L39" i="1"/>
  <c r="K85" i="1" s="1"/>
  <c r="K86" i="1" s="1"/>
  <c r="I75" i="1"/>
</calcChain>
</file>

<file path=xl/sharedStrings.xml><?xml version="1.0" encoding="utf-8"?>
<sst xmlns="http://schemas.openxmlformats.org/spreadsheetml/2006/main" count="280" uniqueCount="157">
  <si>
    <t>SVENSKA FLYGSPORTFÖRBUNDET 802014-7164</t>
  </si>
  <si>
    <t>Sida 1  (1)</t>
  </si>
  <si>
    <t>Vald period: Hela räkenskapsåret</t>
  </si>
  <si>
    <t>Räkenskapsår: 2018-01-01 - 2018-12-31</t>
  </si>
  <si>
    <t>Senaste ver.nr: A182, B110, I4, K16, L131</t>
  </si>
  <si>
    <t>Perioden</t>
  </si>
  <si>
    <t>Budget</t>
  </si>
  <si>
    <t>Intäkter</t>
  </si>
  <si>
    <t>Nettoomsättning</t>
  </si>
  <si>
    <t>RF bidrag</t>
  </si>
  <si>
    <t>Idrottslyftet</t>
  </si>
  <si>
    <t>Landslagsmedel RF</t>
  </si>
  <si>
    <t>Sponsorintäkter</t>
  </si>
  <si>
    <t>FAI Licenser</t>
  </si>
  <si>
    <t>Årsavgifter och reg avg</t>
  </si>
  <si>
    <t>Administrativa intäkter</t>
  </si>
  <si>
    <t>S:a Nettoomsättning</t>
  </si>
  <si>
    <t>Medlemsavgifter</t>
  </si>
  <si>
    <t>Medlemsavgifter(reg avg.)</t>
  </si>
  <si>
    <t>S:a Medlemsavgifter</t>
  </si>
  <si>
    <t>S:a Intäkter</t>
  </si>
  <si>
    <t>Kostnader</t>
  </si>
  <si>
    <t>Föreningskostnader</t>
  </si>
  <si>
    <t>SDF-Bidrag</t>
  </si>
  <si>
    <t>Bidrag Grenförbund</t>
  </si>
  <si>
    <t>Landslagsbidrag</t>
  </si>
  <si>
    <t>Elitbidrag och avsatta elitbidrag</t>
  </si>
  <si>
    <t>Utvecklingsbidrag - Idrottslyftet</t>
  </si>
  <si>
    <t>Idrottslyftet - Luftrum</t>
  </si>
  <si>
    <t>Återbet idrottslyft</t>
  </si>
  <si>
    <t>Idrottskläder</t>
  </si>
  <si>
    <t>Förbundsmateriel</t>
  </si>
  <si>
    <t>Priser, medaljer</t>
  </si>
  <si>
    <t>S:a Föreningskostnader</t>
  </si>
  <si>
    <t>Övriga externa kostnader</t>
  </si>
  <si>
    <t>Lokalhyra</t>
  </si>
  <si>
    <t>Förbrukningsinventarier</t>
  </si>
  <si>
    <t>Dataprogram</t>
  </si>
  <si>
    <t>Resor, kost och logi</t>
  </si>
  <si>
    <t>Resor, kort och logi Idrottslyftet</t>
  </si>
  <si>
    <t>Resor, kost och logi Elitgruppen</t>
  </si>
  <si>
    <t>Resor, kost och logi Idrottsgalan</t>
  </si>
  <si>
    <t>Övriga reklam- PR-kostnader</t>
  </si>
  <si>
    <t>Övriga Förbundskostnader</t>
  </si>
  <si>
    <t>Kontorsmaterial</t>
  </si>
  <si>
    <t>Trycksaker</t>
  </si>
  <si>
    <t>Telekommunikation</t>
  </si>
  <si>
    <t>Datakommunikation</t>
  </si>
  <si>
    <t>Postbefordran</t>
  </si>
  <si>
    <t>Försäkringar</t>
  </si>
  <si>
    <t>Styrelsearvoden</t>
  </si>
  <si>
    <t>Revisionsarvoden</t>
  </si>
  <si>
    <t>Redovisningstjänster</t>
  </si>
  <si>
    <t>IT-tjänster</t>
  </si>
  <si>
    <t>Konsultarvode Kansli</t>
  </si>
  <si>
    <t>Arvode förlorad a-ink</t>
  </si>
  <si>
    <t>Lobby verksamhet</t>
  </si>
  <si>
    <t>Bankkostnader</t>
  </si>
  <si>
    <t>Medlemsavgifter FAI &amp; EAS</t>
  </si>
  <si>
    <t>Föreningsavgifter</t>
  </si>
  <si>
    <t>S:a Övriga externa kostnader</t>
  </si>
  <si>
    <t>Övriga kostnader</t>
  </si>
  <si>
    <t>Kostnader av engångskaraktär</t>
  </si>
  <si>
    <t>S:a Övriga kostnader</t>
  </si>
  <si>
    <t>S:a Kostnader</t>
  </si>
  <si>
    <t>Finansiella investeringar</t>
  </si>
  <si>
    <t>Räntekostnader och liknande poster</t>
  </si>
  <si>
    <t>Övriga finansiella kostnader</t>
  </si>
  <si>
    <t>S:a Räntekostnader och liknande poster</t>
  </si>
  <si>
    <t>S:a Finansiella investeringar</t>
  </si>
  <si>
    <t>Resultat efter finansiella poster</t>
  </si>
  <si>
    <t>Resultat före bokslutsdispositioner och skatt</t>
  </si>
  <si>
    <t>Beräknat resultat:</t>
  </si>
  <si>
    <t>helår</t>
  </si>
  <si>
    <t>Resultat 2018</t>
  </si>
  <si>
    <t>Florman 30´Haveriutr 30</t>
  </si>
  <si>
    <t>Sv Spel,  för exponering</t>
  </si>
  <si>
    <t>adm häng ballong</t>
  </si>
  <si>
    <t>Sv spel, exponering</t>
  </si>
  <si>
    <t>fördelas 4040,4041,5802,5803</t>
  </si>
  <si>
    <t>från 3011</t>
  </si>
  <si>
    <t>ej utnyttjad bidrag!</t>
  </si>
  <si>
    <t>lagerminskning +nedskrivn</t>
  </si>
  <si>
    <t>gravyrkostnad</t>
  </si>
  <si>
    <t>dubbel hyra under hösten</t>
  </si>
  <si>
    <t>Bosön</t>
  </si>
  <si>
    <t>Utbildningsplattform</t>
  </si>
  <si>
    <t>SWEMO</t>
  </si>
  <si>
    <t>Card Skipper Licens i mobil</t>
  </si>
  <si>
    <t>också möte m.int. delegater</t>
  </si>
  <si>
    <t>Verksamhetens resultat före finansiella intäkter och kostnader</t>
  </si>
  <si>
    <t>Förrådshyra</t>
  </si>
  <si>
    <t>Personalkostnader</t>
  </si>
  <si>
    <t>Löner</t>
  </si>
  <si>
    <t>S:a personalkostnader</t>
  </si>
  <si>
    <t>SocAvg Lagstadgade</t>
  </si>
  <si>
    <t>Övriga föreningsintäkter</t>
  </si>
  <si>
    <t>Övriga intäkter</t>
  </si>
  <si>
    <t>S:a övriga föreningsintäkter</t>
  </si>
  <si>
    <t>Övriga lokalkostnader</t>
  </si>
  <si>
    <t>Elit</t>
  </si>
  <si>
    <t>Bredd</t>
  </si>
  <si>
    <t>Kansli</t>
  </si>
  <si>
    <t>Medlemsavgift</t>
  </si>
  <si>
    <t>Distrikt</t>
  </si>
  <si>
    <t>Grenar</t>
  </si>
  <si>
    <t>Bidrag</t>
  </si>
  <si>
    <t>Flaggor</t>
  </si>
  <si>
    <t>Medaljer</t>
  </si>
  <si>
    <t>Demokrati</t>
  </si>
  <si>
    <t>Resor, kost och logi Internationellt arbete   FAI</t>
  </si>
  <si>
    <t>Resor, kost och logi Luftrumsgruppen   Bredd</t>
  </si>
  <si>
    <t>Cloudtjänst</t>
  </si>
  <si>
    <t>Tidningar, tidskrifter och facklitteratur    Kansli</t>
  </si>
  <si>
    <t>Fotnot:</t>
  </si>
  <si>
    <t>Utnyttjade medel Idrotsslyftet</t>
  </si>
  <si>
    <t>allt</t>
  </si>
  <si>
    <t>Henry Lindholm 2018-11-30</t>
  </si>
  <si>
    <t>Ver. 7</t>
  </si>
  <si>
    <t>Antidoping Dopingtester</t>
  </si>
  <si>
    <t>Föreningsbidrag</t>
  </si>
  <si>
    <t>Resultat Totalt</t>
  </si>
  <si>
    <t>Summa</t>
  </si>
  <si>
    <t>S:a Utgiftsposter utan klar hemvist</t>
  </si>
  <si>
    <t>Återkrav potentiellt</t>
  </si>
  <si>
    <t>S:a</t>
  </si>
  <si>
    <t>Sponsorkostnader Svenska Spel</t>
  </si>
  <si>
    <t>Avskrivningsnivå landslagskläder</t>
  </si>
  <si>
    <t>Kostar ca 800 kr guld plus gravyr 150 spänn</t>
  </si>
  <si>
    <t>Städkostnad ca 1000 kr/mån</t>
  </si>
  <si>
    <t>Höj avgiften till hängflyg till 30 tkr</t>
  </si>
  <si>
    <t>moms också</t>
  </si>
  <si>
    <t>Arvoden idrottslyftet</t>
  </si>
  <si>
    <t>Helår</t>
  </si>
  <si>
    <t>Helårsresultat och förslag till budget 2019</t>
  </si>
  <si>
    <t>Tidningar, tidskrifter och facklitteratur</t>
  </si>
  <si>
    <t>Antidoping</t>
  </si>
  <si>
    <t>Totalsumma</t>
  </si>
  <si>
    <t>Förlust</t>
  </si>
  <si>
    <t>Utfall</t>
  </si>
  <si>
    <t>Prognos</t>
  </si>
  <si>
    <t>Budget  Utfall och prognos 2019</t>
  </si>
  <si>
    <t>Intäkter utfall</t>
  </si>
  <si>
    <t>Kostnader utfall</t>
  </si>
  <si>
    <t>Intäkter prognos</t>
  </si>
  <si>
    <t>Kostnader prognos</t>
  </si>
  <si>
    <t>IDROTTSLYFTET</t>
  </si>
  <si>
    <t xml:space="preserve">Andel av </t>
  </si>
  <si>
    <t>Resor, kost och logi Idrottslyftet</t>
  </si>
  <si>
    <t>Projekt tillval</t>
  </si>
  <si>
    <t>Intressepolitiskt arbete Reach potential</t>
  </si>
  <si>
    <t>Kolumn1</t>
  </si>
  <si>
    <t>EN sammanhållen organisation grenförbund/IF extern resurs</t>
  </si>
  <si>
    <t>Droneracing en parasport Kina-VM uppstart</t>
  </si>
  <si>
    <t>Inlagt i prognosen ovan som arvoden</t>
  </si>
  <si>
    <t>IT-kostnader</t>
  </si>
  <si>
    <t>Samlat projekt IL enligt nedan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</si>
</sst>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2" fillId="0" borderId="0" xfId="0" applyFont="1"/>
    <xf numFmtId="0" fontId="1" fillId="0" borderId="0" xfId="0" applyFont="1"/>
    <xf numFmtId="0" fontId="0" fillId="2" borderId="0" xfId="0" applyFill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0" xfId="0" applyFont="1"/>
    <xf numFmtId="0" fontId="3" fillId="0" borderId="0" xfId="0" applyFont="1"/>
    <xf numFmtId="0" fontId="4" fillId="0" borderId="4" xfId="0" applyFont="1" applyBorder="1"/>
    <xf numFmtId="0" fontId="4" fillId="0" borderId="0" xfId="0" applyFont="1" applyBorder="1"/>
    <xf numFmtId="0" fontId="0" fillId="0" borderId="0" xfId="0" applyFont="1" applyAlignment="1">
      <alignment horizontal="right"/>
    </xf>
    <xf numFmtId="0" fontId="6" fillId="0" borderId="0" xfId="0" applyFont="1"/>
    <xf numFmtId="0" fontId="0" fillId="0" borderId="6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0" xfId="0" applyFont="1"/>
    <xf numFmtId="14" fontId="0" fillId="2" borderId="0" xfId="0" applyNumberFormat="1" applyFill="1"/>
    <xf numFmtId="0" fontId="5" fillId="0" borderId="0" xfId="0" applyFont="1" applyFill="1"/>
    <xf numFmtId="0" fontId="0" fillId="0" borderId="0" xfId="0" applyFill="1"/>
    <xf numFmtId="0" fontId="0" fillId="2" borderId="0" xfId="0" applyFill="1" applyBorder="1"/>
    <xf numFmtId="0" fontId="0" fillId="0" borderId="0" xfId="0" applyNumberForma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0" xfId="0" applyFont="1" applyFill="1" applyBorder="1"/>
    <xf numFmtId="0" fontId="9" fillId="0" borderId="0" xfId="0" applyFont="1"/>
    <xf numFmtId="0" fontId="7" fillId="0" borderId="0" xfId="0" applyFont="1" applyFill="1"/>
    <xf numFmtId="0" fontId="12" fillId="0" borderId="0" xfId="0" applyFont="1"/>
    <xf numFmtId="0" fontId="0" fillId="0" borderId="0" xfId="0" applyFill="1" applyAlignment="1">
      <alignment horizontal="right"/>
    </xf>
    <xf numFmtId="0" fontId="13" fillId="0" borderId="0" xfId="0" applyFont="1"/>
    <xf numFmtId="0" fontId="15" fillId="0" borderId="0" xfId="0" applyFont="1" applyFill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4" fillId="4" borderId="4" xfId="0" applyNumberFormat="1" applyFont="1" applyFill="1" applyBorder="1"/>
    <xf numFmtId="3" fontId="0" fillId="4" borderId="0" xfId="0" applyNumberFormat="1" applyFill="1" applyBorder="1"/>
    <xf numFmtId="3" fontId="0" fillId="4" borderId="5" xfId="0" applyNumberFormat="1" applyFill="1" applyBorder="1"/>
    <xf numFmtId="3" fontId="0" fillId="4" borderId="4" xfId="0" applyNumberFormat="1" applyFill="1" applyBorder="1"/>
    <xf numFmtId="3" fontId="4" fillId="0" borderId="4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3" fontId="0" fillId="0" borderId="5" xfId="0" applyNumberFormat="1" applyFont="1" applyBorder="1"/>
    <xf numFmtId="3" fontId="1" fillId="0" borderId="10" xfId="0" applyNumberFormat="1" applyFont="1" applyBorder="1"/>
    <xf numFmtId="3" fontId="7" fillId="0" borderId="7" xfId="0" applyNumberFormat="1" applyFont="1" applyBorder="1"/>
    <xf numFmtId="3" fontId="8" fillId="0" borderId="8" xfId="0" applyNumberFormat="1" applyFont="1" applyBorder="1"/>
    <xf numFmtId="3" fontId="7" fillId="0" borderId="9" xfId="0" applyNumberFormat="1" applyFont="1" applyBorder="1"/>
    <xf numFmtId="3" fontId="7" fillId="0" borderId="8" xfId="0" applyNumberFormat="1" applyFont="1" applyBorder="1"/>
    <xf numFmtId="3" fontId="5" fillId="3" borderId="5" xfId="0" applyNumberFormat="1" applyFont="1" applyFill="1" applyBorder="1"/>
    <xf numFmtId="3" fontId="4" fillId="4" borderId="0" xfId="0" applyNumberFormat="1" applyFont="1" applyFill="1" applyBorder="1"/>
    <xf numFmtId="3" fontId="9" fillId="4" borderId="4" xfId="0" applyNumberFormat="1" applyFont="1" applyFill="1" applyBorder="1"/>
    <xf numFmtId="3" fontId="9" fillId="4" borderId="0" xfId="0" applyNumberFormat="1" applyFont="1" applyFill="1"/>
    <xf numFmtId="3" fontId="0" fillId="4" borderId="0" xfId="0" applyNumberFormat="1" applyFill="1"/>
    <xf numFmtId="3" fontId="0" fillId="0" borderId="0" xfId="0" applyNumberFormat="1"/>
    <xf numFmtId="3" fontId="4" fillId="0" borderId="0" xfId="0" applyNumberFormat="1" applyFont="1" applyBorder="1"/>
    <xf numFmtId="3" fontId="0" fillId="0" borderId="5" xfId="0" applyNumberFormat="1" applyFill="1" applyBorder="1"/>
    <xf numFmtId="3" fontId="0" fillId="0" borderId="4" xfId="0" applyNumberFormat="1" applyFill="1" applyBorder="1"/>
    <xf numFmtId="3" fontId="0" fillId="0" borderId="0" xfId="0" applyNumberFormat="1" applyFill="1" applyBorder="1"/>
    <xf numFmtId="3" fontId="5" fillId="0" borderId="5" xfId="0" applyNumberFormat="1" applyFont="1" applyFill="1" applyBorder="1"/>
    <xf numFmtId="3" fontId="5" fillId="0" borderId="4" xfId="0" applyNumberFormat="1" applyFont="1" applyFill="1" applyBorder="1"/>
    <xf numFmtId="3" fontId="5" fillId="0" borderId="0" xfId="0" applyNumberFormat="1" applyFont="1" applyFill="1" applyBorder="1"/>
    <xf numFmtId="3" fontId="8" fillId="0" borderId="9" xfId="0" applyNumberFormat="1" applyFont="1" applyBorder="1"/>
    <xf numFmtId="3" fontId="10" fillId="0" borderId="4" xfId="0" applyNumberFormat="1" applyFont="1" applyBorder="1"/>
    <xf numFmtId="3" fontId="11" fillId="0" borderId="0" xfId="0" applyNumberFormat="1" applyFont="1" applyBorder="1"/>
    <xf numFmtId="3" fontId="11" fillId="0" borderId="5" xfId="0" applyNumberFormat="1" applyFont="1" applyBorder="1"/>
    <xf numFmtId="3" fontId="1" fillId="0" borderId="0" xfId="0" applyNumberFormat="1" applyFont="1"/>
    <xf numFmtId="3" fontId="7" fillId="0" borderId="4" xfId="0" applyNumberFormat="1" applyFont="1" applyBorder="1"/>
    <xf numFmtId="3" fontId="7" fillId="0" borderId="7" xfId="0" applyNumberFormat="1" applyFont="1" applyFill="1" applyBorder="1"/>
    <xf numFmtId="3" fontId="8" fillId="0" borderId="8" xfId="0" applyNumberFormat="1" applyFont="1" applyFill="1" applyBorder="1"/>
    <xf numFmtId="3" fontId="8" fillId="0" borderId="9" xfId="0" applyNumberFormat="1" applyFont="1" applyFill="1" applyBorder="1"/>
    <xf numFmtId="3" fontId="14" fillId="0" borderId="7" xfId="0" applyNumberFormat="1" applyFont="1" applyFill="1" applyBorder="1"/>
    <xf numFmtId="3" fontId="0" fillId="0" borderId="8" xfId="0" applyNumberFormat="1" applyFill="1" applyBorder="1"/>
    <xf numFmtId="3" fontId="0" fillId="0" borderId="9" xfId="0" applyNumberFormat="1" applyFill="1" applyBorder="1"/>
    <xf numFmtId="3" fontId="0" fillId="0" borderId="0" xfId="0" applyNumberFormat="1" applyFill="1"/>
    <xf numFmtId="3" fontId="7" fillId="0" borderId="0" xfId="0" applyNumberFormat="1" applyFont="1"/>
    <xf numFmtId="3" fontId="6" fillId="0" borderId="0" xfId="0" applyNumberFormat="1" applyFont="1"/>
    <xf numFmtId="3" fontId="4" fillId="0" borderId="4" xfId="0" applyNumberFormat="1" applyFont="1" applyFill="1" applyBorder="1"/>
    <xf numFmtId="3" fontId="1" fillId="0" borderId="5" xfId="0" applyNumberFormat="1" applyFont="1" applyFill="1" applyBorder="1"/>
    <xf numFmtId="0" fontId="14" fillId="0" borderId="0" xfId="0" applyFont="1"/>
    <xf numFmtId="3" fontId="5" fillId="0" borderId="11" xfId="0" applyNumberFormat="1" applyFont="1" applyFill="1" applyBorder="1"/>
    <xf numFmtId="3" fontId="0" fillId="0" borderId="11" xfId="0" applyNumberFormat="1" applyFill="1" applyBorder="1"/>
    <xf numFmtId="3" fontId="1" fillId="0" borderId="11" xfId="0" applyNumberFormat="1" applyFont="1" applyFill="1" applyBorder="1"/>
    <xf numFmtId="3" fontId="9" fillId="0" borderId="11" xfId="0" applyNumberFormat="1" applyFont="1" applyFill="1" applyBorder="1"/>
    <xf numFmtId="3" fontId="7" fillId="0" borderId="11" xfId="0" applyNumberFormat="1" applyFont="1" applyFill="1" applyBorder="1"/>
    <xf numFmtId="0" fontId="1" fillId="0" borderId="9" xfId="0" applyFont="1" applyBorder="1"/>
    <xf numFmtId="0" fontId="0" fillId="0" borderId="9" xfId="0" applyBorder="1"/>
    <xf numFmtId="0" fontId="0" fillId="0" borderId="9" xfId="0" applyFont="1" applyBorder="1"/>
    <xf numFmtId="0" fontId="7" fillId="0" borderId="9" xfId="0" applyFont="1" applyBorder="1"/>
    <xf numFmtId="0" fontId="1" fillId="0" borderId="10" xfId="0" applyFon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0" fontId="1" fillId="0" borderId="3" xfId="0" applyFont="1" applyBorder="1"/>
    <xf numFmtId="3" fontId="0" fillId="0" borderId="6" xfId="0" applyNumberFormat="1" applyFill="1" applyBorder="1"/>
    <xf numFmtId="0" fontId="0" fillId="0" borderId="11" xfId="0" applyBorder="1"/>
    <xf numFmtId="3" fontId="14" fillId="0" borderId="11" xfId="0" applyNumberFormat="1" applyFont="1" applyFill="1" applyBorder="1"/>
    <xf numFmtId="3" fontId="10" fillId="0" borderId="11" xfId="0" applyNumberFormat="1" applyFont="1" applyFill="1" applyBorder="1"/>
    <xf numFmtId="3" fontId="0" fillId="0" borderId="11" xfId="0" applyNumberFormat="1" applyBorder="1"/>
    <xf numFmtId="3" fontId="0" fillId="2" borderId="11" xfId="0" applyNumberFormat="1" applyFill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Fill="1" applyBorder="1"/>
    <xf numFmtId="3" fontId="0" fillId="0" borderId="19" xfId="0" applyNumberFormat="1" applyFill="1" applyBorder="1"/>
    <xf numFmtId="0" fontId="0" fillId="0" borderId="20" xfId="0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18" xfId="0" applyNumberFormat="1" applyBorder="1"/>
    <xf numFmtId="9" fontId="0" fillId="0" borderId="14" xfId="1" applyFont="1" applyBorder="1"/>
    <xf numFmtId="3" fontId="1" fillId="0" borderId="14" xfId="0" applyNumberFormat="1" applyFont="1" applyBorder="1"/>
    <xf numFmtId="3" fontId="0" fillId="0" borderId="12" xfId="0" applyNumberFormat="1" applyBorder="1"/>
    <xf numFmtId="3" fontId="0" fillId="0" borderId="24" xfId="0" applyNumberFormat="1" applyBorder="1"/>
    <xf numFmtId="0" fontId="0" fillId="0" borderId="23" xfId="0" applyBorder="1" applyAlignment="1">
      <alignment horizontal="center"/>
    </xf>
  </cellXfs>
  <cellStyles count="2">
    <cellStyle name="Normal" xfId="0" builtinId="0"/>
    <cellStyle name="Procent" xfId="1" builtinId="5"/>
  </cellStyles>
  <dxfs count="24"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numFmt numFmtId="3" formatCode="#,##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numFmt numFmtId="3" formatCode="#,##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numFmt numFmtId="3" formatCode="#,##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numFmt numFmtId="3" formatCode="#,##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601980</xdr:colOff>
      <xdr:row>10</xdr:row>
      <xdr:rowOff>0</xdr:rowOff>
    </xdr:from>
    <xdr:to>
      <xdr:col>18</xdr:col>
      <xdr:colOff>114300</xdr:colOff>
      <xdr:row>32</xdr:row>
      <xdr:rowOff>152400</xdr:rowOff>
    </xdr:to>
    <xdr:sp macro="" textlink="">
      <xdr:nvSpPr>
        <xdr:cNvPr id="14" name="Pil: vänsterböjd 13">
          <a:extLst>
            <a:ext uri="{FF2B5EF4-FFF2-40B4-BE49-F238E27FC236}">
              <a16:creationId xmlns:a16="http://schemas.microsoft.com/office/drawing/2014/main" id="{825A07F7-D90B-4575-83F7-CF6A13702381}"/>
            </a:ext>
          </a:extLst>
        </xdr:cNvPr>
        <xdr:cNvSpPr/>
      </xdr:nvSpPr>
      <xdr:spPr>
        <a:xfrm>
          <a:off x="13456920" y="2247900"/>
          <a:ext cx="731520" cy="420624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15240</xdr:colOff>
      <xdr:row>10</xdr:row>
      <xdr:rowOff>38100</xdr:rowOff>
    </xdr:from>
    <xdr:to>
      <xdr:col>18</xdr:col>
      <xdr:colOff>30480</xdr:colOff>
      <xdr:row>50</xdr:row>
      <xdr:rowOff>68580</xdr:rowOff>
    </xdr:to>
    <xdr:sp macro="" textlink="">
      <xdr:nvSpPr>
        <xdr:cNvPr id="15" name="Pil: vänsterböjd 14">
          <a:extLst>
            <a:ext uri="{FF2B5EF4-FFF2-40B4-BE49-F238E27FC236}">
              <a16:creationId xmlns:a16="http://schemas.microsoft.com/office/drawing/2014/main" id="{DB93891E-B6F3-46A0-9DC4-EBDD5FB1B466}"/>
            </a:ext>
          </a:extLst>
        </xdr:cNvPr>
        <xdr:cNvSpPr/>
      </xdr:nvSpPr>
      <xdr:spPr>
        <a:xfrm>
          <a:off x="13479780" y="2286000"/>
          <a:ext cx="624840" cy="737616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7620</xdr:colOff>
      <xdr:row>10</xdr:row>
      <xdr:rowOff>0</xdr:rowOff>
    </xdr:from>
    <xdr:to>
      <xdr:col>18</xdr:col>
      <xdr:colOff>129540</xdr:colOff>
      <xdr:row>66</xdr:row>
      <xdr:rowOff>137160</xdr:rowOff>
    </xdr:to>
    <xdr:sp macro="" textlink="">
      <xdr:nvSpPr>
        <xdr:cNvPr id="17" name="Pil: vänsterböjd 16">
          <a:extLst>
            <a:ext uri="{FF2B5EF4-FFF2-40B4-BE49-F238E27FC236}">
              <a16:creationId xmlns:a16="http://schemas.microsoft.com/office/drawing/2014/main" id="{DDF635F0-6154-46D2-96E8-391067298241}"/>
            </a:ext>
          </a:extLst>
        </xdr:cNvPr>
        <xdr:cNvSpPr/>
      </xdr:nvSpPr>
      <xdr:spPr>
        <a:xfrm>
          <a:off x="13472160" y="2247900"/>
          <a:ext cx="731520" cy="1040892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22860</xdr:colOff>
      <xdr:row>10</xdr:row>
      <xdr:rowOff>7620</xdr:rowOff>
    </xdr:from>
    <xdr:to>
      <xdr:col>18</xdr:col>
      <xdr:colOff>144780</xdr:colOff>
      <xdr:row>79</xdr:row>
      <xdr:rowOff>30480</xdr:rowOff>
    </xdr:to>
    <xdr:sp macro="" textlink="">
      <xdr:nvSpPr>
        <xdr:cNvPr id="2" name="Pil: vänsterböjd 1">
          <a:extLst>
            <a:ext uri="{FF2B5EF4-FFF2-40B4-BE49-F238E27FC236}">
              <a16:creationId xmlns:a16="http://schemas.microsoft.com/office/drawing/2014/main" id="{8F261670-22CE-4352-9D5E-5790AA5EC309}"/>
            </a:ext>
          </a:extLst>
        </xdr:cNvPr>
        <xdr:cNvSpPr/>
      </xdr:nvSpPr>
      <xdr:spPr>
        <a:xfrm>
          <a:off x="13487400" y="2255520"/>
          <a:ext cx="731520" cy="1267206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D6D2BF-6016-468D-9A2F-BF454D60735A}" name="Tabell1" displayName="Tabell1" ref="A3:H65" totalsRowShown="0" headerRowBorderDxfId="23" tableBorderDxfId="22" totalsRowBorderDxfId="21">
  <autoFilter ref="A3:H65" xr:uid="{5CFC9DFC-5F90-4468-A169-5DCF4A9DD3B4}"/>
  <tableColumns count="8">
    <tableColumn id="1" xr3:uid="{48A87812-21B8-42D7-97C6-27055F0D3D0A}" name="Nettoomsättning" dataDxfId="20"/>
    <tableColumn id="2" xr3:uid="{4509CDE3-9750-4CAC-82EF-1E79BC85ADF9}" name="Intäkter" dataDxfId="19"/>
    <tableColumn id="3" xr3:uid="{791A9134-14D4-40CD-97E9-363E29B1C41B}" name="Kostnader" dataDxfId="18"/>
    <tableColumn id="4" xr3:uid="{733DCF93-03C1-415A-B19D-2BD2376C2E56}" name="Intäkter utfall" dataDxfId="17"/>
    <tableColumn id="5" xr3:uid="{A7554D86-128F-446F-99B9-CB911792745A}" name="Kostnader utfall" dataDxfId="16"/>
    <tableColumn id="6" xr3:uid="{6FA46E90-F2FA-48D1-B24D-B71FB7516803}" name="Intäkter prognos" dataDxfId="15"/>
    <tableColumn id="7" xr3:uid="{283D86B7-3AD6-4DBA-899A-8E6532DFA475}" name="Kostnader prognos" dataDxfId="14"/>
    <tableColumn id="8" xr3:uid="{6E80F2DD-119F-438C-896D-A7AF24214EEB}" name="Kolumn1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3551CF-F5AA-4291-86C7-C140860444A9}" name="Tabell4" displayName="Tabell4" ref="A70:I85" totalsRowShown="0" headerRowDxfId="12" headerRowBorderDxfId="11" tableBorderDxfId="10" totalsRowBorderDxfId="9">
  <autoFilter ref="A70:I85" xr:uid="{70FD4704-2E94-42D9-8B11-E975531FED17}"/>
  <tableColumns count="9">
    <tableColumn id="1" xr3:uid="{A9384078-DFDC-4267-AF96-384CA262C9F9}" name="Nettoomsättning" dataDxfId="8"/>
    <tableColumn id="2" xr3:uid="{C3D335E7-AEDA-4B6D-8C62-6D440448D133}" name="Intäkter" dataDxfId="7"/>
    <tableColumn id="3" xr3:uid="{81AE32D6-4DC9-4052-9F3F-EB57051F0B56}" name="Kostnader" dataDxfId="6"/>
    <tableColumn id="4" xr3:uid="{45201A81-ED74-47CF-85CA-D252EB22B6C4}" name="Intäkter utfall" dataDxfId="5"/>
    <tableColumn id="5" xr3:uid="{03D11349-13D5-4766-91AD-7E39E2356014}" name="Kostnader utfall" dataDxfId="4"/>
    <tableColumn id="6" xr3:uid="{1909E103-80D3-4AD4-9731-6657656DEAD4}" name="Intäkter prognos" dataDxfId="3"/>
    <tableColumn id="7" xr3:uid="{65D68D65-9614-4B49-99B0-6450E008A062}" name="Kostnader prognos" dataDxfId="2"/>
    <tableColumn id="8" xr3:uid="{2EAD5FF6-A932-4ADA-8D04-B9ED30D7E65F}" name="Andel av " dataDxfId="1"/>
    <tableColumn id="9" xr3:uid="{652D1106-A3B7-4AF0-82D4-A043ADB79F5B}" name="Kolumn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4"/>
  <sheetViews>
    <sheetView topLeftCell="B73" zoomScaleNormal="100" workbookViewId="0">
      <pane xSplit="1" topLeftCell="E1" activePane="topRight" state="frozen"/>
      <selection activeCell="B58" sqref="B58"/>
      <selection pane="topRight" activeCell="B1" sqref="B1:P1048576"/>
    </sheetView>
  </sheetViews>
  <sheetFormatPr defaultRowHeight="14.25" x14ac:dyDescent="0.45"/>
  <cols>
    <col min="1" max="1" width="0" hidden="1" customWidth="1"/>
    <col min="2" max="2" width="37.86328125" bestFit="1" customWidth="1"/>
    <col min="5" max="5" width="14.265625" customWidth="1"/>
    <col min="6" max="6" width="3.1328125" customWidth="1"/>
    <col min="7" max="7" width="1.59765625" customWidth="1"/>
    <col min="8" max="8" width="14.73046875" customWidth="1"/>
    <col min="9" max="9" width="11.86328125" customWidth="1"/>
    <col min="10" max="10" width="10.86328125" customWidth="1"/>
    <col min="11" max="11" width="13.59765625" bestFit="1" customWidth="1"/>
    <col min="12" max="12" width="9.73046875" bestFit="1" customWidth="1"/>
    <col min="13" max="13" width="9.1328125" bestFit="1" customWidth="1"/>
    <col min="14" max="14" width="13.59765625" customWidth="1"/>
    <col min="15" max="15" width="9.265625" bestFit="1" customWidth="1"/>
    <col min="16" max="16" width="9.1328125" bestFit="1" customWidth="1"/>
  </cols>
  <sheetData>
    <row r="1" spans="1:19" ht="46.15" x14ac:dyDescent="1.35">
      <c r="A1" s="9" t="s">
        <v>74</v>
      </c>
      <c r="B1" s="9"/>
      <c r="C1" s="9"/>
      <c r="D1" s="9"/>
      <c r="E1" s="9"/>
      <c r="F1" s="2"/>
      <c r="G1" s="13" t="s">
        <v>134</v>
      </c>
      <c r="H1" s="13"/>
      <c r="I1" s="13"/>
      <c r="J1" s="13"/>
      <c r="K1" s="13"/>
      <c r="L1" s="2"/>
      <c r="M1" s="2"/>
    </row>
    <row r="2" spans="1:19" x14ac:dyDescent="0.45">
      <c r="A2" t="s">
        <v>0</v>
      </c>
      <c r="L2" t="s">
        <v>1</v>
      </c>
    </row>
    <row r="3" spans="1:19" x14ac:dyDescent="0.45">
      <c r="A3" t="s">
        <v>2</v>
      </c>
    </row>
    <row r="4" spans="1:19" x14ac:dyDescent="0.45">
      <c r="A4" t="s">
        <v>3</v>
      </c>
    </row>
    <row r="5" spans="1:19" ht="14.65" thickBot="1" x14ac:dyDescent="0.5">
      <c r="A5" t="s">
        <v>4</v>
      </c>
    </row>
    <row r="6" spans="1:19" x14ac:dyDescent="0.45">
      <c r="A6" s="18" t="s">
        <v>117</v>
      </c>
      <c r="B6" s="19"/>
      <c r="C6" s="19"/>
      <c r="H6" s="5"/>
      <c r="I6" s="5" t="s">
        <v>5</v>
      </c>
      <c r="J6" s="5"/>
      <c r="K6" s="5"/>
      <c r="L6" s="5" t="s">
        <v>6</v>
      </c>
      <c r="M6" s="5"/>
      <c r="N6" s="5"/>
      <c r="O6" s="5" t="s">
        <v>6</v>
      </c>
      <c r="P6" s="5"/>
    </row>
    <row r="7" spans="1:19" x14ac:dyDescent="0.45">
      <c r="A7" s="4" t="s">
        <v>118</v>
      </c>
      <c r="B7" s="17"/>
      <c r="H7" s="6"/>
      <c r="I7" s="20" t="s">
        <v>133</v>
      </c>
      <c r="J7" s="6"/>
      <c r="K7" s="6"/>
      <c r="L7" s="6" t="s">
        <v>73</v>
      </c>
      <c r="M7" s="6"/>
      <c r="N7" s="6"/>
      <c r="O7" s="6" t="s">
        <v>73</v>
      </c>
      <c r="P7" s="6"/>
    </row>
    <row r="8" spans="1:19" ht="14.65" thickBot="1" x14ac:dyDescent="0.5">
      <c r="A8" s="3" t="s">
        <v>7</v>
      </c>
      <c r="B8" s="3"/>
      <c r="C8" s="3"/>
      <c r="H8" s="7"/>
      <c r="I8" s="14">
        <v>2018</v>
      </c>
      <c r="J8" s="7"/>
      <c r="K8" s="7"/>
      <c r="L8" s="14">
        <v>2018</v>
      </c>
      <c r="M8" s="7"/>
      <c r="N8" s="7"/>
      <c r="O8" s="14">
        <v>2019</v>
      </c>
      <c r="P8" s="7"/>
    </row>
    <row r="9" spans="1:19" x14ac:dyDescent="0.45">
      <c r="A9" s="3"/>
      <c r="B9" s="3" t="s">
        <v>8</v>
      </c>
      <c r="C9" s="3"/>
      <c r="H9" s="32"/>
      <c r="I9" s="33"/>
      <c r="J9" s="34"/>
      <c r="K9" s="32"/>
      <c r="L9" s="33"/>
      <c r="M9" s="34"/>
      <c r="N9" s="32"/>
      <c r="O9" s="33"/>
      <c r="P9" s="34"/>
    </row>
    <row r="10" spans="1:19" x14ac:dyDescent="0.45">
      <c r="A10">
        <v>3010</v>
      </c>
      <c r="B10" t="s">
        <v>9</v>
      </c>
      <c r="E10" t="s">
        <v>9</v>
      </c>
      <c r="H10" s="35"/>
      <c r="I10" s="36"/>
      <c r="J10" s="37">
        <v>3057000</v>
      </c>
      <c r="K10" s="35"/>
      <c r="L10" s="36"/>
      <c r="M10" s="37">
        <v>3057000</v>
      </c>
      <c r="N10" s="35"/>
      <c r="O10" s="36"/>
      <c r="P10" s="37">
        <v>3053000</v>
      </c>
      <c r="S10" s="57"/>
    </row>
    <row r="11" spans="1:19" x14ac:dyDescent="0.45">
      <c r="A11">
        <v>3011</v>
      </c>
      <c r="B11" t="s">
        <v>10</v>
      </c>
      <c r="E11" t="s">
        <v>10</v>
      </c>
      <c r="H11" s="38" t="s">
        <v>79</v>
      </c>
      <c r="I11" s="39"/>
      <c r="J11" s="40">
        <v>974000</v>
      </c>
      <c r="K11" s="41"/>
      <c r="L11" s="39"/>
      <c r="M11" s="40">
        <v>974000</v>
      </c>
      <c r="N11" s="41"/>
      <c r="O11" s="39"/>
      <c r="P11" s="40">
        <v>1304000</v>
      </c>
      <c r="Q11" s="26">
        <v>1304000</v>
      </c>
      <c r="S11" s="57"/>
    </row>
    <row r="12" spans="1:19" x14ac:dyDescent="0.45">
      <c r="A12">
        <v>3012</v>
      </c>
      <c r="B12" t="s">
        <v>11</v>
      </c>
      <c r="E12" t="s">
        <v>100</v>
      </c>
      <c r="H12" s="35"/>
      <c r="I12" s="36"/>
      <c r="J12" s="37">
        <v>350000</v>
      </c>
      <c r="K12" s="35"/>
      <c r="L12" s="36"/>
      <c r="M12" s="37">
        <v>350000</v>
      </c>
      <c r="N12" s="35"/>
      <c r="O12" s="36"/>
      <c r="P12" s="37">
        <v>380000</v>
      </c>
      <c r="S12" s="57"/>
    </row>
    <row r="13" spans="1:19" x14ac:dyDescent="0.45">
      <c r="A13">
        <v>3210</v>
      </c>
      <c r="B13" t="s">
        <v>12</v>
      </c>
      <c r="E13" t="s">
        <v>101</v>
      </c>
      <c r="H13" s="42" t="s">
        <v>76</v>
      </c>
      <c r="I13" s="36"/>
      <c r="J13" s="37">
        <v>111600</v>
      </c>
      <c r="K13" s="35"/>
      <c r="L13" s="36"/>
      <c r="M13" s="37">
        <v>70000</v>
      </c>
      <c r="N13" s="35"/>
      <c r="O13" s="36"/>
      <c r="P13" s="37">
        <v>140000</v>
      </c>
      <c r="S13" s="57"/>
    </row>
    <row r="14" spans="1:19" x14ac:dyDescent="0.45">
      <c r="A14">
        <v>3591</v>
      </c>
      <c r="B14" t="s">
        <v>13</v>
      </c>
      <c r="E14" t="s">
        <v>100</v>
      </c>
      <c r="H14" s="35"/>
      <c r="I14" s="36"/>
      <c r="J14" s="37">
        <v>17460</v>
      </c>
      <c r="K14" s="35"/>
      <c r="L14" s="36"/>
      <c r="M14" s="37">
        <v>30000</v>
      </c>
      <c r="N14" s="35"/>
      <c r="O14" s="36"/>
      <c r="P14" s="37">
        <v>25000</v>
      </c>
      <c r="S14" s="57">
        <v>25000</v>
      </c>
    </row>
    <row r="15" spans="1:19" x14ac:dyDescent="0.45">
      <c r="A15">
        <v>3610</v>
      </c>
      <c r="B15" t="s">
        <v>14</v>
      </c>
      <c r="H15" s="35"/>
      <c r="I15" s="36"/>
      <c r="J15" s="37"/>
      <c r="K15" s="35"/>
      <c r="L15" s="36"/>
      <c r="M15" s="37"/>
      <c r="N15" s="35"/>
      <c r="O15" s="36"/>
      <c r="P15" s="37">
        <v>0</v>
      </c>
      <c r="S15" s="57"/>
    </row>
    <row r="16" spans="1:19" x14ac:dyDescent="0.45">
      <c r="A16">
        <v>3630</v>
      </c>
      <c r="B16" t="s">
        <v>15</v>
      </c>
      <c r="E16" t="s">
        <v>102</v>
      </c>
      <c r="H16" s="42" t="s">
        <v>77</v>
      </c>
      <c r="I16" s="36"/>
      <c r="J16" s="37">
        <v>15000</v>
      </c>
      <c r="K16" s="35"/>
      <c r="L16" s="36"/>
      <c r="M16" s="37">
        <v>15000</v>
      </c>
      <c r="N16" s="35"/>
      <c r="O16" s="36"/>
      <c r="P16" s="37">
        <v>33000</v>
      </c>
      <c r="S16" s="57" t="s">
        <v>130</v>
      </c>
    </row>
    <row r="17" spans="1:19" x14ac:dyDescent="0.45">
      <c r="B17" s="3" t="s">
        <v>16</v>
      </c>
      <c r="C17" s="3"/>
      <c r="D17" s="3"/>
      <c r="E17" s="3"/>
      <c r="F17" s="3"/>
      <c r="G17" s="3"/>
      <c r="H17" s="43"/>
      <c r="I17" s="44">
        <f>SUM(J10:J16)</f>
        <v>4525060</v>
      </c>
      <c r="J17" s="37"/>
      <c r="K17" s="43"/>
      <c r="L17" s="44">
        <f>SUM(M10:M16)</f>
        <v>4496000</v>
      </c>
      <c r="M17" s="37"/>
      <c r="N17" s="35"/>
      <c r="O17" s="44">
        <f>SUM(P10:P16)</f>
        <v>4935000</v>
      </c>
      <c r="P17" s="45"/>
      <c r="S17" s="57"/>
    </row>
    <row r="18" spans="1:19" x14ac:dyDescent="0.45">
      <c r="B18" s="3" t="s">
        <v>17</v>
      </c>
      <c r="C18" s="3"/>
      <c r="H18" s="35"/>
      <c r="I18" s="36"/>
      <c r="J18" s="37"/>
      <c r="K18" s="35"/>
      <c r="L18" s="36"/>
      <c r="M18" s="37"/>
      <c r="N18" s="35"/>
      <c r="O18" s="36"/>
      <c r="P18" s="37"/>
      <c r="S18" s="57"/>
    </row>
    <row r="19" spans="1:19" x14ac:dyDescent="0.45">
      <c r="A19">
        <v>3890</v>
      </c>
      <c r="B19" t="s">
        <v>18</v>
      </c>
      <c r="E19" t="s">
        <v>103</v>
      </c>
      <c r="H19" s="35"/>
      <c r="I19" s="36"/>
      <c r="J19" s="37">
        <v>92375</v>
      </c>
      <c r="K19" s="35"/>
      <c r="L19" s="36"/>
      <c r="M19" s="37">
        <v>100000</v>
      </c>
      <c r="N19" s="35"/>
      <c r="O19" s="36"/>
      <c r="P19" s="37">
        <v>87500</v>
      </c>
      <c r="S19" s="57"/>
    </row>
    <row r="20" spans="1:19" x14ac:dyDescent="0.45">
      <c r="B20" s="3" t="s">
        <v>19</v>
      </c>
      <c r="C20" s="3"/>
      <c r="H20" s="35"/>
      <c r="I20" s="44">
        <v>92375</v>
      </c>
      <c r="J20" s="45"/>
      <c r="K20" s="43"/>
      <c r="L20" s="44">
        <v>100000</v>
      </c>
      <c r="M20" s="45"/>
      <c r="N20" s="43"/>
      <c r="O20" s="44">
        <v>87500</v>
      </c>
      <c r="P20" s="45"/>
      <c r="S20" s="57"/>
    </row>
    <row r="21" spans="1:19" x14ac:dyDescent="0.45">
      <c r="B21" s="3" t="s">
        <v>96</v>
      </c>
      <c r="C21" s="3"/>
      <c r="H21" s="35"/>
      <c r="I21" s="44"/>
      <c r="J21" s="45"/>
      <c r="K21" s="44"/>
      <c r="L21" s="44"/>
      <c r="M21" s="45"/>
      <c r="N21" s="44"/>
      <c r="O21" s="44"/>
      <c r="P21" s="45"/>
      <c r="S21" s="57"/>
    </row>
    <row r="22" spans="1:19" x14ac:dyDescent="0.45">
      <c r="A22">
        <v>3990</v>
      </c>
      <c r="B22" s="8" t="s">
        <v>97</v>
      </c>
      <c r="C22" s="8"/>
      <c r="D22" s="8"/>
      <c r="H22" s="35"/>
      <c r="I22" s="44"/>
      <c r="J22" s="46"/>
      <c r="K22" s="44"/>
      <c r="L22" s="44"/>
      <c r="M22" s="46"/>
      <c r="N22" s="44"/>
      <c r="O22" s="44"/>
      <c r="P22" s="45"/>
      <c r="S22" s="57"/>
    </row>
    <row r="23" spans="1:19" ht="14.65" thickBot="1" x14ac:dyDescent="0.5">
      <c r="B23" s="3" t="s">
        <v>98</v>
      </c>
      <c r="C23" s="3"/>
      <c r="H23" s="35"/>
      <c r="I23" s="44"/>
      <c r="J23" s="45"/>
      <c r="K23" s="44"/>
      <c r="L23" s="44"/>
      <c r="M23" s="45"/>
      <c r="N23" s="44"/>
      <c r="O23" s="44"/>
      <c r="P23" s="47"/>
      <c r="S23" s="57"/>
    </row>
    <row r="24" spans="1:19" ht="16.149999999999999" thickBot="1" x14ac:dyDescent="0.55000000000000004">
      <c r="A24" s="16" t="s">
        <v>20</v>
      </c>
      <c r="B24" s="16"/>
      <c r="C24" s="16"/>
      <c r="D24" s="16"/>
      <c r="E24" s="16"/>
      <c r="F24" s="16"/>
      <c r="G24" s="16"/>
      <c r="H24" s="48">
        <f>SUM(J10:J22)</f>
        <v>4617435</v>
      </c>
      <c r="I24" s="49"/>
      <c r="J24" s="50"/>
      <c r="K24" s="51">
        <f>SUM(M10:M22)</f>
        <v>4596000</v>
      </c>
      <c r="L24" s="49"/>
      <c r="M24" s="50"/>
      <c r="N24" s="51">
        <f>SUM(O10:O22)</f>
        <v>5022500</v>
      </c>
      <c r="O24" s="49"/>
      <c r="P24" s="50"/>
      <c r="S24" s="57"/>
    </row>
    <row r="25" spans="1:19" x14ac:dyDescent="0.45">
      <c r="A25" s="3" t="s">
        <v>21</v>
      </c>
      <c r="B25" s="3"/>
      <c r="C25" s="3"/>
      <c r="H25" s="35"/>
      <c r="I25" s="36"/>
      <c r="J25" s="37"/>
      <c r="K25" s="35"/>
      <c r="L25" s="36"/>
      <c r="M25" s="37"/>
      <c r="N25" s="35"/>
      <c r="O25" s="36"/>
      <c r="P25" s="37"/>
      <c r="S25" s="57"/>
    </row>
    <row r="26" spans="1:19" x14ac:dyDescent="0.45">
      <c r="A26" s="3"/>
      <c r="B26" s="3" t="s">
        <v>22</v>
      </c>
      <c r="C26" s="3"/>
      <c r="H26" s="35"/>
      <c r="I26" s="36"/>
      <c r="J26" s="37"/>
      <c r="K26" s="35"/>
      <c r="L26" s="36"/>
      <c r="M26" s="37"/>
      <c r="N26" s="35"/>
      <c r="O26" s="36"/>
      <c r="P26" s="37"/>
      <c r="S26" s="57"/>
    </row>
    <row r="27" spans="1:19" x14ac:dyDescent="0.45">
      <c r="A27" s="1">
        <v>4010</v>
      </c>
      <c r="B27" t="s">
        <v>23</v>
      </c>
      <c r="E27" t="s">
        <v>104</v>
      </c>
      <c r="H27" s="35"/>
      <c r="I27" s="36"/>
      <c r="J27" s="37">
        <v>-25000</v>
      </c>
      <c r="K27" s="35"/>
      <c r="L27" s="36"/>
      <c r="M27" s="37">
        <v>-40000</v>
      </c>
      <c r="N27" s="35"/>
      <c r="O27" s="36"/>
      <c r="P27" s="37">
        <v>-25000</v>
      </c>
      <c r="S27" s="57"/>
    </row>
    <row r="28" spans="1:19" x14ac:dyDescent="0.45">
      <c r="A28" s="1">
        <v>4020</v>
      </c>
      <c r="B28" t="s">
        <v>24</v>
      </c>
      <c r="E28" t="s">
        <v>105</v>
      </c>
      <c r="H28" s="35"/>
      <c r="I28" s="36"/>
      <c r="J28" s="37">
        <v>-630000</v>
      </c>
      <c r="K28" s="35"/>
      <c r="L28" s="36"/>
      <c r="M28" s="37">
        <v>-630000</v>
      </c>
      <c r="N28" s="35"/>
      <c r="O28" s="36"/>
      <c r="P28" s="52">
        <v>-630000</v>
      </c>
      <c r="S28" s="57"/>
    </row>
    <row r="29" spans="1:19" x14ac:dyDescent="0.45">
      <c r="A29" s="1">
        <v>4030</v>
      </c>
      <c r="B29" t="s">
        <v>25</v>
      </c>
      <c r="E29" t="s">
        <v>100</v>
      </c>
      <c r="H29" s="35"/>
      <c r="I29" s="36"/>
      <c r="J29" s="37">
        <v>-276000</v>
      </c>
      <c r="K29" s="35"/>
      <c r="L29" s="36"/>
      <c r="M29" s="37">
        <v>-360000</v>
      </c>
      <c r="N29" s="35"/>
      <c r="O29" s="36"/>
      <c r="P29" s="52">
        <v>-350000</v>
      </c>
      <c r="S29" s="57">
        <v>-300000</v>
      </c>
    </row>
    <row r="30" spans="1:19" x14ac:dyDescent="0.45">
      <c r="A30" s="1">
        <v>4031</v>
      </c>
      <c r="B30" t="s">
        <v>26</v>
      </c>
      <c r="E30" t="s">
        <v>100</v>
      </c>
      <c r="H30" s="35"/>
      <c r="I30" s="36"/>
      <c r="J30" s="37">
        <v>-496594.59</v>
      </c>
      <c r="K30" s="35"/>
      <c r="L30" s="36"/>
      <c r="M30" s="37">
        <v>-550000</v>
      </c>
      <c r="N30" s="35"/>
      <c r="O30" s="36"/>
      <c r="P30" s="52">
        <v>-150000</v>
      </c>
      <c r="S30" s="57"/>
    </row>
    <row r="31" spans="1:19" x14ac:dyDescent="0.45">
      <c r="A31" s="1">
        <v>4032</v>
      </c>
      <c r="B31" t="s">
        <v>126</v>
      </c>
      <c r="E31" t="s">
        <v>101</v>
      </c>
      <c r="H31" s="42" t="s">
        <v>78</v>
      </c>
      <c r="I31" s="36"/>
      <c r="J31" s="37">
        <v>0</v>
      </c>
      <c r="K31" s="35"/>
      <c r="L31" s="36"/>
      <c r="M31" s="37">
        <v>-50000</v>
      </c>
      <c r="N31" s="35"/>
      <c r="O31" s="36"/>
      <c r="P31" s="37">
        <v>-75000</v>
      </c>
      <c r="S31" s="57"/>
    </row>
    <row r="32" spans="1:19" x14ac:dyDescent="0.45">
      <c r="A32" s="1">
        <v>4040</v>
      </c>
      <c r="B32" t="s">
        <v>27</v>
      </c>
      <c r="E32" t="s">
        <v>101</v>
      </c>
      <c r="H32" s="38" t="s">
        <v>80</v>
      </c>
      <c r="I32" s="53"/>
      <c r="J32" s="40">
        <v>-214094</v>
      </c>
      <c r="K32" s="41"/>
      <c r="L32" s="39"/>
      <c r="M32" s="40">
        <v>-974000</v>
      </c>
      <c r="N32" s="54"/>
      <c r="O32" s="39"/>
      <c r="P32" s="40">
        <v>-250000</v>
      </c>
      <c r="Q32" s="22">
        <v>250000</v>
      </c>
      <c r="S32" s="57"/>
    </row>
    <row r="33" spans="1:20" x14ac:dyDescent="0.45">
      <c r="A33" s="1">
        <v>4041</v>
      </c>
      <c r="B33" t="s">
        <v>28</v>
      </c>
      <c r="E33" t="s">
        <v>102</v>
      </c>
      <c r="H33" s="38" t="s">
        <v>80</v>
      </c>
      <c r="I33" s="39"/>
      <c r="J33" s="40">
        <v>-358302</v>
      </c>
      <c r="K33" s="41"/>
      <c r="L33" s="39"/>
      <c r="M33" s="40">
        <v>0</v>
      </c>
      <c r="N33" s="55"/>
      <c r="O33" s="56"/>
      <c r="P33" s="40">
        <v>-150000</v>
      </c>
      <c r="Q33" s="23">
        <v>150000</v>
      </c>
      <c r="R33" s="6"/>
      <c r="S33" s="57"/>
    </row>
    <row r="34" spans="1:20" x14ac:dyDescent="0.45">
      <c r="A34" s="1">
        <v>4042</v>
      </c>
      <c r="B34" t="s">
        <v>120</v>
      </c>
      <c r="E34" t="s">
        <v>101</v>
      </c>
      <c r="H34" s="80" t="s">
        <v>80</v>
      </c>
      <c r="I34" s="61"/>
      <c r="J34" s="59">
        <v>0</v>
      </c>
      <c r="K34" s="60"/>
      <c r="L34" s="61"/>
      <c r="M34" s="59">
        <v>-220000</v>
      </c>
      <c r="N34" s="56"/>
      <c r="O34" s="56"/>
      <c r="P34" s="40">
        <v>-245000</v>
      </c>
      <c r="Q34" s="15"/>
      <c r="R34" s="6"/>
      <c r="S34" s="57"/>
    </row>
    <row r="35" spans="1:20" x14ac:dyDescent="0.45">
      <c r="A35" s="1">
        <v>4049</v>
      </c>
      <c r="B35" t="s">
        <v>29</v>
      </c>
      <c r="E35" t="s">
        <v>106</v>
      </c>
      <c r="H35" s="42" t="s">
        <v>81</v>
      </c>
      <c r="I35" s="36"/>
      <c r="J35" s="37">
        <v>-292447</v>
      </c>
      <c r="K35" s="35"/>
      <c r="L35" s="36"/>
      <c r="M35" s="37">
        <v>0</v>
      </c>
      <c r="N35" s="57"/>
      <c r="O35" s="57"/>
      <c r="P35" s="37">
        <v>0</v>
      </c>
      <c r="Q35" s="10"/>
      <c r="R35" s="11"/>
      <c r="S35" s="57"/>
    </row>
    <row r="36" spans="1:20" x14ac:dyDescent="0.45">
      <c r="A36" s="1">
        <v>4540</v>
      </c>
      <c r="B36" t="s">
        <v>30</v>
      </c>
      <c r="E36" t="s">
        <v>100</v>
      </c>
      <c r="H36" s="42" t="s">
        <v>82</v>
      </c>
      <c r="I36" s="36"/>
      <c r="J36" s="37">
        <v>-250000</v>
      </c>
      <c r="K36" s="35"/>
      <c r="L36" s="36"/>
      <c r="M36" s="37">
        <v>-100000</v>
      </c>
      <c r="N36" s="35"/>
      <c r="O36" s="36"/>
      <c r="P36" s="37">
        <v>-300000</v>
      </c>
      <c r="S36" s="57">
        <v>-300000</v>
      </c>
      <c r="T36" t="s">
        <v>127</v>
      </c>
    </row>
    <row r="37" spans="1:20" x14ac:dyDescent="0.45">
      <c r="A37" s="1">
        <v>4560</v>
      </c>
      <c r="B37" t="s">
        <v>31</v>
      </c>
      <c r="E37" t="s">
        <v>107</v>
      </c>
      <c r="H37" s="42" t="s">
        <v>82</v>
      </c>
      <c r="I37" s="58"/>
      <c r="J37" s="37">
        <v>0</v>
      </c>
      <c r="K37" s="35"/>
      <c r="L37" s="36"/>
      <c r="M37" s="37">
        <v>-10000</v>
      </c>
      <c r="N37" s="35"/>
      <c r="O37" s="36"/>
      <c r="P37" s="37">
        <v>-10000</v>
      </c>
      <c r="S37" s="57"/>
    </row>
    <row r="38" spans="1:20" x14ac:dyDescent="0.45">
      <c r="A38" s="1">
        <v>4590</v>
      </c>
      <c r="B38" t="s">
        <v>32</v>
      </c>
      <c r="E38" t="s">
        <v>108</v>
      </c>
      <c r="H38" s="42" t="s">
        <v>83</v>
      </c>
      <c r="I38" s="36"/>
      <c r="J38" s="37">
        <v>-32252</v>
      </c>
      <c r="K38" s="35"/>
      <c r="L38" s="36"/>
      <c r="M38" s="37">
        <v>-10000</v>
      </c>
      <c r="N38" s="35"/>
      <c r="O38" s="36"/>
      <c r="P38" s="37">
        <v>-35000</v>
      </c>
      <c r="S38" s="57">
        <v>-10000</v>
      </c>
      <c r="T38" t="s">
        <v>128</v>
      </c>
    </row>
    <row r="39" spans="1:20" x14ac:dyDescent="0.45">
      <c r="A39" s="3"/>
      <c r="B39" s="3" t="s">
        <v>33</v>
      </c>
      <c r="C39" s="3"/>
      <c r="D39" s="3"/>
      <c r="E39" s="3"/>
      <c r="F39" s="3"/>
      <c r="G39" s="3"/>
      <c r="H39" s="43"/>
      <c r="I39" s="44">
        <f>SUM(J27:J38)</f>
        <v>-2574689.59</v>
      </c>
      <c r="J39" s="45"/>
      <c r="K39" s="43"/>
      <c r="L39" s="44">
        <f>SUM(M27:M38)</f>
        <v>-2944000</v>
      </c>
      <c r="M39" s="45"/>
      <c r="N39" s="35"/>
      <c r="O39" s="44">
        <f>SUM(P27:P38)</f>
        <v>-2220000</v>
      </c>
      <c r="P39" s="45"/>
      <c r="S39" s="57"/>
    </row>
    <row r="40" spans="1:20" x14ac:dyDescent="0.45">
      <c r="A40" s="3"/>
      <c r="B40" s="3" t="s">
        <v>34</v>
      </c>
      <c r="C40" s="3"/>
      <c r="D40" s="3"/>
      <c r="E40" s="3"/>
      <c r="F40" s="3"/>
      <c r="G40" s="3"/>
      <c r="H40" s="43"/>
      <c r="I40" s="44"/>
      <c r="J40" s="45"/>
      <c r="K40" s="43"/>
      <c r="L40" s="44"/>
      <c r="M40" s="45"/>
      <c r="N40" s="35"/>
      <c r="O40" s="36"/>
      <c r="P40" s="37"/>
      <c r="S40" s="57"/>
    </row>
    <row r="41" spans="1:20" x14ac:dyDescent="0.45">
      <c r="A41" s="12"/>
      <c r="B41" s="8"/>
      <c r="C41" s="3"/>
      <c r="D41" s="3"/>
      <c r="E41" s="3"/>
      <c r="H41" s="43"/>
      <c r="I41" s="44"/>
      <c r="J41" s="45"/>
      <c r="K41" s="43"/>
      <c r="L41" s="44"/>
      <c r="M41" s="45"/>
      <c r="N41" s="35"/>
      <c r="O41" s="36"/>
      <c r="P41" s="59"/>
      <c r="S41" s="57"/>
    </row>
    <row r="42" spans="1:20" x14ac:dyDescent="0.45">
      <c r="A42" s="1">
        <v>5010</v>
      </c>
      <c r="B42" t="s">
        <v>35</v>
      </c>
      <c r="E42" t="s">
        <v>102</v>
      </c>
      <c r="H42" s="42" t="s">
        <v>84</v>
      </c>
      <c r="I42" s="36"/>
      <c r="J42" s="37">
        <v>-141774</v>
      </c>
      <c r="K42" s="35"/>
      <c r="L42" s="36"/>
      <c r="M42" s="37">
        <v>-85000</v>
      </c>
      <c r="N42" s="35"/>
      <c r="O42" s="36"/>
      <c r="P42" s="59">
        <v>-90000</v>
      </c>
      <c r="S42" s="57"/>
    </row>
    <row r="43" spans="1:20" x14ac:dyDescent="0.45">
      <c r="A43" s="1">
        <v>5011</v>
      </c>
      <c r="B43" t="s">
        <v>91</v>
      </c>
      <c r="E43" t="s">
        <v>102</v>
      </c>
      <c r="H43" s="42"/>
      <c r="I43" s="36"/>
      <c r="J43" s="37">
        <v>-36314</v>
      </c>
      <c r="K43" s="35"/>
      <c r="L43" s="36"/>
      <c r="M43" s="37">
        <v>-15000</v>
      </c>
      <c r="N43" s="35"/>
      <c r="O43" s="36"/>
      <c r="P43" s="59">
        <v>-40000</v>
      </c>
      <c r="S43" s="57"/>
    </row>
    <row r="44" spans="1:20" x14ac:dyDescent="0.45">
      <c r="A44" s="1">
        <v>5090</v>
      </c>
      <c r="B44" t="s">
        <v>99</v>
      </c>
      <c r="E44" t="s">
        <v>102</v>
      </c>
      <c r="H44" s="42"/>
      <c r="I44" s="36"/>
      <c r="J44" s="37">
        <v>-5580</v>
      </c>
      <c r="K44" s="35"/>
      <c r="L44" s="36"/>
      <c r="M44" s="37">
        <v>0</v>
      </c>
      <c r="N44" s="35"/>
      <c r="O44" s="36"/>
      <c r="P44" s="59">
        <v>-12000</v>
      </c>
      <c r="S44" s="57" t="s">
        <v>129</v>
      </c>
    </row>
    <row r="45" spans="1:20" x14ac:dyDescent="0.45">
      <c r="A45" s="1">
        <v>5410</v>
      </c>
      <c r="B45" t="s">
        <v>36</v>
      </c>
      <c r="E45" t="s">
        <v>102</v>
      </c>
      <c r="H45" s="35"/>
      <c r="I45" s="36"/>
      <c r="J45" s="37">
        <v>-46375</v>
      </c>
      <c r="K45" s="35"/>
      <c r="L45" s="36"/>
      <c r="M45" s="37">
        <v>-10000</v>
      </c>
      <c r="N45" s="35"/>
      <c r="O45" s="36"/>
      <c r="P45" s="59">
        <v>-15000</v>
      </c>
      <c r="S45" s="57"/>
    </row>
    <row r="46" spans="1:20" x14ac:dyDescent="0.45">
      <c r="A46" s="1">
        <v>5420</v>
      </c>
      <c r="B46" t="s">
        <v>37</v>
      </c>
      <c r="E46" t="s">
        <v>102</v>
      </c>
      <c r="H46" s="35"/>
      <c r="I46" s="36"/>
      <c r="J46" s="37">
        <v>-1084</v>
      </c>
      <c r="K46" s="35"/>
      <c r="L46" s="36"/>
      <c r="M46" s="37">
        <v>-5000</v>
      </c>
      <c r="N46" s="35"/>
      <c r="O46" s="36"/>
      <c r="P46" s="59">
        <v>-5000</v>
      </c>
      <c r="S46" s="57"/>
    </row>
    <row r="47" spans="1:20" x14ac:dyDescent="0.45">
      <c r="A47" s="1">
        <v>5800</v>
      </c>
      <c r="B47" t="s">
        <v>38</v>
      </c>
      <c r="E47" t="s">
        <v>109</v>
      </c>
      <c r="H47" s="35"/>
      <c r="I47" s="36"/>
      <c r="J47" s="37">
        <v>-529926.62</v>
      </c>
      <c r="K47" s="35"/>
      <c r="L47" s="36"/>
      <c r="M47" s="37">
        <v>-600000</v>
      </c>
      <c r="N47" s="35"/>
      <c r="O47" s="36"/>
      <c r="P47" s="37">
        <v>-400000</v>
      </c>
      <c r="S47" s="57"/>
    </row>
    <row r="48" spans="1:20" x14ac:dyDescent="0.45">
      <c r="A48" s="1">
        <v>5801</v>
      </c>
      <c r="B48" t="s">
        <v>110</v>
      </c>
      <c r="H48" s="42" t="s">
        <v>89</v>
      </c>
      <c r="I48" s="36"/>
      <c r="J48" s="37">
        <v>-54685</v>
      </c>
      <c r="K48" s="35"/>
      <c r="L48" s="36"/>
      <c r="M48" s="37">
        <v>-100000</v>
      </c>
      <c r="N48" s="35"/>
      <c r="O48" s="36"/>
      <c r="P48" s="37">
        <v>-75000</v>
      </c>
      <c r="S48" s="57"/>
    </row>
    <row r="49" spans="1:19" x14ac:dyDescent="0.45">
      <c r="A49" s="1">
        <v>5802</v>
      </c>
      <c r="B49" t="s">
        <v>39</v>
      </c>
      <c r="E49" t="s">
        <v>101</v>
      </c>
      <c r="H49" s="38" t="s">
        <v>80</v>
      </c>
      <c r="I49" s="39"/>
      <c r="J49" s="40">
        <v>-274806.03999999998</v>
      </c>
      <c r="K49" s="41"/>
      <c r="L49" s="39"/>
      <c r="M49" s="40">
        <v>0</v>
      </c>
      <c r="N49" s="55"/>
      <c r="O49" s="56"/>
      <c r="P49" s="40">
        <v>-350000</v>
      </c>
      <c r="Q49" s="24">
        <v>300000</v>
      </c>
      <c r="R49" s="11"/>
      <c r="S49" s="57"/>
    </row>
    <row r="50" spans="1:19" x14ac:dyDescent="0.45">
      <c r="A50" s="1">
        <v>5803</v>
      </c>
      <c r="B50" t="s">
        <v>111</v>
      </c>
      <c r="H50" s="38" t="s">
        <v>80</v>
      </c>
      <c r="I50" s="39"/>
      <c r="J50" s="40">
        <v>-36224</v>
      </c>
      <c r="K50" s="41"/>
      <c r="L50" s="39"/>
      <c r="M50" s="40">
        <v>0</v>
      </c>
      <c r="N50" s="55"/>
      <c r="O50" s="56"/>
      <c r="P50" s="40">
        <v>-50000</v>
      </c>
      <c r="Q50" s="24">
        <v>50000</v>
      </c>
      <c r="R50" s="11"/>
      <c r="S50" s="57"/>
    </row>
    <row r="51" spans="1:19" x14ac:dyDescent="0.45">
      <c r="A51" s="1">
        <v>5805</v>
      </c>
      <c r="B51" t="s">
        <v>40</v>
      </c>
      <c r="E51" t="s">
        <v>100</v>
      </c>
      <c r="H51" s="42" t="s">
        <v>85</v>
      </c>
      <c r="I51" s="36"/>
      <c r="J51" s="37">
        <v>-206419</v>
      </c>
      <c r="K51" s="35"/>
      <c r="L51" s="36"/>
      <c r="M51" s="37">
        <v>-200000</v>
      </c>
      <c r="N51" s="35"/>
      <c r="O51" s="36"/>
      <c r="P51" s="37">
        <v>-50000</v>
      </c>
      <c r="S51" s="57"/>
    </row>
    <row r="52" spans="1:19" x14ac:dyDescent="0.45">
      <c r="A52" s="1">
        <v>5808</v>
      </c>
      <c r="B52" t="s">
        <v>41</v>
      </c>
      <c r="E52" t="s">
        <v>100</v>
      </c>
      <c r="H52" s="35"/>
      <c r="I52" s="36"/>
      <c r="J52" s="37">
        <v>-105824</v>
      </c>
      <c r="K52" s="35"/>
      <c r="L52" s="36"/>
      <c r="M52" s="37">
        <v>-100000</v>
      </c>
      <c r="N52" s="35"/>
      <c r="O52" s="36"/>
      <c r="P52" s="37">
        <v>-100000</v>
      </c>
      <c r="S52" s="57"/>
    </row>
    <row r="53" spans="1:19" x14ac:dyDescent="0.45">
      <c r="A53" s="1">
        <v>5990</v>
      </c>
      <c r="B53" t="s">
        <v>42</v>
      </c>
      <c r="E53" t="s">
        <v>102</v>
      </c>
      <c r="H53" s="35"/>
      <c r="I53" s="36"/>
      <c r="J53" s="59">
        <v>-14707</v>
      </c>
      <c r="K53" s="60"/>
      <c r="L53" s="61"/>
      <c r="M53" s="62">
        <v>0</v>
      </c>
      <c r="N53" s="63"/>
      <c r="O53" s="64"/>
      <c r="P53" s="62">
        <v>-10000</v>
      </c>
      <c r="S53" s="57"/>
    </row>
    <row r="54" spans="1:19" x14ac:dyDescent="0.45">
      <c r="A54" s="1">
        <v>6090</v>
      </c>
      <c r="B54" t="s">
        <v>43</v>
      </c>
      <c r="E54" t="s">
        <v>106</v>
      </c>
      <c r="H54" s="42" t="s">
        <v>75</v>
      </c>
      <c r="I54" s="58"/>
      <c r="J54" s="59">
        <v>-63170</v>
      </c>
      <c r="K54" s="60"/>
      <c r="L54" s="61"/>
      <c r="M54" s="62">
        <v>0</v>
      </c>
      <c r="N54" s="63"/>
      <c r="O54" s="64"/>
      <c r="P54" s="62">
        <v>-10000</v>
      </c>
      <c r="S54" s="57"/>
    </row>
    <row r="55" spans="1:19" x14ac:dyDescent="0.45">
      <c r="A55" s="1">
        <v>6110</v>
      </c>
      <c r="B55" t="s">
        <v>44</v>
      </c>
      <c r="E55" t="s">
        <v>102</v>
      </c>
      <c r="H55" s="35"/>
      <c r="I55" s="36"/>
      <c r="J55" s="37">
        <v>-27936</v>
      </c>
      <c r="K55" s="35"/>
      <c r="L55" s="36"/>
      <c r="M55" s="37">
        <v>-35000</v>
      </c>
      <c r="N55" s="35"/>
      <c r="O55" s="36"/>
      <c r="P55" s="37">
        <v>-25000</v>
      </c>
      <c r="S55" s="57"/>
    </row>
    <row r="56" spans="1:19" x14ac:dyDescent="0.45">
      <c r="A56" s="1">
        <v>6150</v>
      </c>
      <c r="B56" t="s">
        <v>45</v>
      </c>
      <c r="E56" t="s">
        <v>102</v>
      </c>
      <c r="H56" s="35"/>
      <c r="I56" s="36"/>
      <c r="J56" s="37">
        <v>-1789</v>
      </c>
      <c r="K56" s="35"/>
      <c r="L56" s="36"/>
      <c r="M56" s="37">
        <v>0</v>
      </c>
      <c r="N56" s="35"/>
      <c r="O56" s="36"/>
      <c r="P56" s="37">
        <v>-3000</v>
      </c>
      <c r="S56" s="57"/>
    </row>
    <row r="57" spans="1:19" x14ac:dyDescent="0.45">
      <c r="A57" s="1">
        <v>6210</v>
      </c>
      <c r="B57" t="s">
        <v>46</v>
      </c>
      <c r="E57" t="s">
        <v>102</v>
      </c>
      <c r="H57" s="35"/>
      <c r="I57" s="36"/>
      <c r="J57" s="37">
        <v>-5570</v>
      </c>
      <c r="K57" s="35"/>
      <c r="L57" s="36"/>
      <c r="M57" s="37">
        <v>-5000</v>
      </c>
      <c r="N57" s="35"/>
      <c r="O57" s="36"/>
      <c r="P57" s="37">
        <v>-10000</v>
      </c>
      <c r="S57" s="57">
        <v>-10000</v>
      </c>
    </row>
    <row r="58" spans="1:19" x14ac:dyDescent="0.45">
      <c r="A58" s="1">
        <v>6230</v>
      </c>
      <c r="B58" t="s">
        <v>47</v>
      </c>
      <c r="E58" t="s">
        <v>102</v>
      </c>
      <c r="H58" s="35"/>
      <c r="I58" s="36"/>
      <c r="J58" s="37">
        <v>-5451.25</v>
      </c>
      <c r="K58" s="35"/>
      <c r="L58" s="36"/>
      <c r="M58" s="37">
        <v>-5000</v>
      </c>
      <c r="N58" s="35"/>
      <c r="O58" s="36"/>
      <c r="P58" s="37">
        <v>-5000</v>
      </c>
      <c r="S58" s="57">
        <v>-5000</v>
      </c>
    </row>
    <row r="59" spans="1:19" x14ac:dyDescent="0.45">
      <c r="A59" s="1">
        <v>6250</v>
      </c>
      <c r="B59" t="s">
        <v>48</v>
      </c>
      <c r="E59" t="s">
        <v>102</v>
      </c>
      <c r="H59" s="35"/>
      <c r="I59" s="36"/>
      <c r="J59" s="37">
        <v>-13337.1</v>
      </c>
      <c r="K59" s="35"/>
      <c r="L59" s="36"/>
      <c r="M59" s="37">
        <v>-20000</v>
      </c>
      <c r="N59" s="35"/>
      <c r="O59" s="36"/>
      <c r="P59" s="59">
        <v>-15000</v>
      </c>
      <c r="S59" s="57"/>
    </row>
    <row r="60" spans="1:19" x14ac:dyDescent="0.45">
      <c r="A60" s="1">
        <v>6310</v>
      </c>
      <c r="B60" t="s">
        <v>49</v>
      </c>
      <c r="E60" t="s">
        <v>102</v>
      </c>
      <c r="H60" s="35"/>
      <c r="I60" s="36"/>
      <c r="J60" s="37">
        <v>-15103</v>
      </c>
      <c r="K60" s="35"/>
      <c r="L60" s="36"/>
      <c r="M60" s="37">
        <v>-20000</v>
      </c>
      <c r="N60" s="35"/>
      <c r="O60" s="36"/>
      <c r="P60" s="59">
        <v>-45000</v>
      </c>
      <c r="S60" s="57"/>
    </row>
    <row r="61" spans="1:19" x14ac:dyDescent="0.45">
      <c r="A61" s="1">
        <v>6410</v>
      </c>
      <c r="B61" t="s">
        <v>50</v>
      </c>
      <c r="E61" t="s">
        <v>102</v>
      </c>
      <c r="H61" s="35"/>
      <c r="I61" s="36"/>
      <c r="J61" s="37">
        <v>-28665</v>
      </c>
      <c r="K61" s="35"/>
      <c r="L61" s="36"/>
      <c r="M61" s="37">
        <v>-65000</v>
      </c>
      <c r="N61" s="35"/>
      <c r="O61" s="36"/>
      <c r="P61" s="59">
        <v>-65000</v>
      </c>
      <c r="S61" s="57"/>
    </row>
    <row r="62" spans="1:19" x14ac:dyDescent="0.45">
      <c r="A62" s="1">
        <v>6420</v>
      </c>
      <c r="B62" t="s">
        <v>51</v>
      </c>
      <c r="E62" t="s">
        <v>102</v>
      </c>
      <c r="H62" s="35"/>
      <c r="I62" s="36"/>
      <c r="J62" s="37">
        <v>-23281</v>
      </c>
      <c r="K62" s="35"/>
      <c r="L62" s="36"/>
      <c r="M62" s="37">
        <v>-30000</v>
      </c>
      <c r="N62" s="35"/>
      <c r="O62" s="36"/>
      <c r="P62" s="59">
        <v>-25000</v>
      </c>
      <c r="S62" s="57"/>
    </row>
    <row r="63" spans="1:19" x14ac:dyDescent="0.45">
      <c r="A63" s="1">
        <v>6530</v>
      </c>
      <c r="B63" t="s">
        <v>52</v>
      </c>
      <c r="E63" t="s">
        <v>102</v>
      </c>
      <c r="H63" s="35"/>
      <c r="I63" s="36"/>
      <c r="J63" s="37">
        <v>-25000</v>
      </c>
      <c r="K63" s="35"/>
      <c r="L63" s="36"/>
      <c r="M63" s="37">
        <v>-10000</v>
      </c>
      <c r="N63" s="35"/>
      <c r="O63" s="36"/>
      <c r="P63" s="59">
        <v>-15000</v>
      </c>
      <c r="S63" s="57"/>
    </row>
    <row r="64" spans="1:19" x14ac:dyDescent="0.45">
      <c r="A64" s="1">
        <v>6540</v>
      </c>
      <c r="B64" t="s">
        <v>53</v>
      </c>
      <c r="E64" t="s">
        <v>112</v>
      </c>
      <c r="H64" s="42" t="s">
        <v>88</v>
      </c>
      <c r="I64" s="36"/>
      <c r="J64" s="37">
        <v>-62804.2</v>
      </c>
      <c r="K64" s="35"/>
      <c r="L64" s="36"/>
      <c r="M64" s="37">
        <v>-50000</v>
      </c>
      <c r="N64" s="35"/>
      <c r="O64" s="36"/>
      <c r="P64" s="59">
        <v>-65000</v>
      </c>
      <c r="S64" s="57"/>
    </row>
    <row r="65" spans="1:20" x14ac:dyDescent="0.45">
      <c r="A65" s="1">
        <v>6541</v>
      </c>
      <c r="B65" t="s">
        <v>86</v>
      </c>
      <c r="E65" t="s">
        <v>87</v>
      </c>
      <c r="H65" s="42" t="s">
        <v>87</v>
      </c>
      <c r="I65" s="36"/>
      <c r="J65" s="37">
        <v>0</v>
      </c>
      <c r="K65" s="35"/>
      <c r="L65" s="36"/>
      <c r="M65" s="37">
        <v>-100000</v>
      </c>
      <c r="N65" s="35"/>
      <c r="O65" s="36"/>
      <c r="P65" s="59">
        <v>0</v>
      </c>
      <c r="S65" s="57"/>
    </row>
    <row r="66" spans="1:20" x14ac:dyDescent="0.45">
      <c r="A66" s="1">
        <v>6550</v>
      </c>
      <c r="B66" t="s">
        <v>54</v>
      </c>
      <c r="E66" t="s">
        <v>102</v>
      </c>
      <c r="H66" s="60"/>
      <c r="I66" s="61"/>
      <c r="J66" s="59">
        <v>-835364</v>
      </c>
      <c r="K66" s="60"/>
      <c r="L66" s="61"/>
      <c r="M66" s="59">
        <v>-863200</v>
      </c>
      <c r="N66" s="54"/>
      <c r="O66" s="39"/>
      <c r="P66" s="40">
        <v>-455000</v>
      </c>
      <c r="Q66" s="25">
        <v>25000</v>
      </c>
      <c r="S66" s="57">
        <v>-455000</v>
      </c>
      <c r="T66" t="s">
        <v>131</v>
      </c>
    </row>
    <row r="67" spans="1:20" x14ac:dyDescent="0.45">
      <c r="A67" s="1">
        <v>6551</v>
      </c>
      <c r="B67" t="s">
        <v>55</v>
      </c>
      <c r="E67" t="s">
        <v>101</v>
      </c>
      <c r="H67" s="35"/>
      <c r="I67" s="36"/>
      <c r="J67" s="37">
        <v>-2054</v>
      </c>
      <c r="K67" s="35"/>
      <c r="L67" s="36"/>
      <c r="M67" s="37">
        <v>-5000</v>
      </c>
      <c r="N67" s="35"/>
      <c r="O67" s="36"/>
      <c r="P67" s="59">
        <v>0</v>
      </c>
      <c r="S67" s="57"/>
    </row>
    <row r="68" spans="1:20" x14ac:dyDescent="0.45">
      <c r="A68" s="1">
        <v>6552</v>
      </c>
      <c r="B68" t="s">
        <v>132</v>
      </c>
      <c r="E68" t="s">
        <v>101</v>
      </c>
      <c r="H68" s="35"/>
      <c r="I68" s="36"/>
      <c r="J68" s="37">
        <v>-74326</v>
      </c>
      <c r="K68" s="35"/>
      <c r="L68" s="36"/>
      <c r="M68" s="37">
        <v>-10000</v>
      </c>
      <c r="N68" s="35"/>
      <c r="O68" s="36"/>
      <c r="P68" s="59">
        <v>-25000</v>
      </c>
      <c r="S68" s="57"/>
    </row>
    <row r="69" spans="1:20" x14ac:dyDescent="0.45">
      <c r="A69" s="1">
        <v>6553</v>
      </c>
      <c r="B69" t="s">
        <v>56</v>
      </c>
      <c r="E69" t="s">
        <v>109</v>
      </c>
      <c r="H69" s="35"/>
      <c r="I69" s="36"/>
      <c r="J69" s="37">
        <v>0</v>
      </c>
      <c r="K69" s="35"/>
      <c r="L69" s="36"/>
      <c r="M69" s="37">
        <v>-100000</v>
      </c>
      <c r="N69" s="35"/>
      <c r="O69" s="36"/>
      <c r="P69" s="59">
        <v>0</v>
      </c>
      <c r="S69" s="57"/>
    </row>
    <row r="70" spans="1:20" x14ac:dyDescent="0.45">
      <c r="A70" s="1">
        <v>6570</v>
      </c>
      <c r="B70" t="s">
        <v>57</v>
      </c>
      <c r="H70" s="35"/>
      <c r="I70" s="36"/>
      <c r="J70" s="37">
        <v>-653</v>
      </c>
      <c r="K70" s="35"/>
      <c r="L70" s="36"/>
      <c r="M70" s="37">
        <v>-1000</v>
      </c>
      <c r="N70" s="35"/>
      <c r="O70" s="36"/>
      <c r="P70" s="37">
        <v>-1000</v>
      </c>
      <c r="S70" s="57">
        <v>-1000</v>
      </c>
    </row>
    <row r="71" spans="1:20" x14ac:dyDescent="0.45">
      <c r="A71" s="1">
        <v>6970</v>
      </c>
      <c r="B71" t="s">
        <v>113</v>
      </c>
      <c r="H71" s="35"/>
      <c r="I71" s="36"/>
      <c r="J71" s="37">
        <v>-3000</v>
      </c>
      <c r="K71" s="35"/>
      <c r="L71" s="36"/>
      <c r="M71" s="37">
        <v>-5000</v>
      </c>
      <c r="N71" s="35"/>
      <c r="O71" s="36"/>
      <c r="P71" s="37">
        <v>-5000</v>
      </c>
      <c r="S71" s="57">
        <v>-3000</v>
      </c>
    </row>
    <row r="72" spans="1:20" x14ac:dyDescent="0.45">
      <c r="A72" s="1">
        <v>6980</v>
      </c>
      <c r="B72" t="s">
        <v>58</v>
      </c>
      <c r="E72" t="s">
        <v>100</v>
      </c>
      <c r="H72" s="35"/>
      <c r="I72" s="36"/>
      <c r="J72" s="37">
        <v>-341577.13</v>
      </c>
      <c r="K72" s="35"/>
      <c r="L72" s="36"/>
      <c r="M72" s="37">
        <v>-375000</v>
      </c>
      <c r="N72" s="35"/>
      <c r="O72" s="36"/>
      <c r="P72" s="37">
        <v>-355000</v>
      </c>
      <c r="S72" s="57"/>
    </row>
    <row r="73" spans="1:20" x14ac:dyDescent="0.45">
      <c r="A73" s="1">
        <v>6981</v>
      </c>
      <c r="B73" t="s">
        <v>59</v>
      </c>
      <c r="E73" t="s">
        <v>102</v>
      </c>
      <c r="H73" s="35"/>
      <c r="I73" s="36"/>
      <c r="J73" s="37">
        <v>-4197</v>
      </c>
      <c r="K73" s="35"/>
      <c r="L73" s="36"/>
      <c r="M73" s="37">
        <v>-1000</v>
      </c>
      <c r="N73" s="35"/>
      <c r="O73" s="36"/>
      <c r="P73" s="59">
        <v>-4500</v>
      </c>
      <c r="S73" s="57"/>
    </row>
    <row r="74" spans="1:20" x14ac:dyDescent="0.45">
      <c r="A74" s="21">
        <v>6990</v>
      </c>
      <c r="B74" t="s">
        <v>34</v>
      </c>
      <c r="E74" t="s">
        <v>102</v>
      </c>
      <c r="H74" s="35"/>
      <c r="I74" s="36"/>
      <c r="J74" s="37">
        <v>-625</v>
      </c>
      <c r="K74" s="35"/>
      <c r="L74" s="36"/>
      <c r="M74" s="37"/>
      <c r="N74" s="35"/>
      <c r="O74" s="36"/>
      <c r="P74" s="59">
        <v>-500</v>
      </c>
      <c r="S74" s="57">
        <v>0</v>
      </c>
    </row>
    <row r="75" spans="1:20" x14ac:dyDescent="0.45">
      <c r="B75" s="3" t="s">
        <v>60</v>
      </c>
      <c r="C75" s="3"/>
      <c r="D75" s="3"/>
      <c r="E75" s="3"/>
      <c r="F75" s="3"/>
      <c r="G75" s="3"/>
      <c r="H75" s="43"/>
      <c r="I75" s="44">
        <f>SUM(J42:J73)</f>
        <v>-2986996.34</v>
      </c>
      <c r="J75" s="37"/>
      <c r="K75" s="43"/>
      <c r="L75" s="44">
        <f>SUM(M42:M73)</f>
        <v>-2815200</v>
      </c>
      <c r="M75" s="37"/>
      <c r="N75" s="35"/>
      <c r="O75" s="44">
        <f>SUM(P42:P74)</f>
        <v>-2326000</v>
      </c>
      <c r="P75" s="81"/>
      <c r="S75" s="57"/>
    </row>
    <row r="76" spans="1:20" x14ac:dyDescent="0.45">
      <c r="A76" s="1"/>
      <c r="B76" s="3" t="s">
        <v>92</v>
      </c>
      <c r="H76" s="35"/>
      <c r="I76" s="36"/>
      <c r="J76" s="37"/>
      <c r="K76" s="35"/>
      <c r="L76" s="36"/>
      <c r="M76" s="37"/>
      <c r="N76" s="35"/>
      <c r="O76" s="36"/>
      <c r="P76" s="59"/>
      <c r="S76" s="57"/>
    </row>
    <row r="77" spans="1:20" x14ac:dyDescent="0.45">
      <c r="A77" s="1"/>
      <c r="B77" s="3"/>
      <c r="H77" s="35"/>
      <c r="I77" s="36"/>
      <c r="J77" s="37"/>
      <c r="K77" s="35"/>
      <c r="L77" s="36"/>
      <c r="M77" s="37"/>
      <c r="N77" s="35"/>
      <c r="O77" s="36"/>
      <c r="P77" s="59"/>
      <c r="S77" s="57"/>
    </row>
    <row r="78" spans="1:20" x14ac:dyDescent="0.45">
      <c r="A78" s="1">
        <v>7210</v>
      </c>
      <c r="B78" s="8" t="s">
        <v>93</v>
      </c>
      <c r="H78" s="41"/>
      <c r="I78" s="39"/>
      <c r="J78" s="40">
        <f>-4275-19837-3950</f>
        <v>-28062</v>
      </c>
      <c r="K78" s="41"/>
      <c r="L78" s="39"/>
      <c r="M78" s="40">
        <v>-40000</v>
      </c>
      <c r="N78" s="54"/>
      <c r="O78" s="39"/>
      <c r="P78" s="59">
        <v>-600000</v>
      </c>
      <c r="Q78" s="25">
        <v>459000</v>
      </c>
      <c r="S78" s="57"/>
    </row>
    <row r="79" spans="1:20" x14ac:dyDescent="0.45">
      <c r="A79" s="1">
        <v>7510</v>
      </c>
      <c r="B79" s="8" t="s">
        <v>95</v>
      </c>
      <c r="C79" s="8"/>
      <c r="D79" s="8"/>
      <c r="H79" s="41"/>
      <c r="I79" s="39"/>
      <c r="J79" s="40">
        <f>-16941-23998-7030</f>
        <v>-47969</v>
      </c>
      <c r="K79" s="41"/>
      <c r="L79" s="39"/>
      <c r="M79" s="40">
        <v>-20000</v>
      </c>
      <c r="N79" s="54"/>
      <c r="O79" s="39"/>
      <c r="P79" s="59">
        <v>-200000</v>
      </c>
      <c r="Q79" s="25">
        <v>70000</v>
      </c>
      <c r="S79" s="57"/>
    </row>
    <row r="80" spans="1:20" x14ac:dyDescent="0.45">
      <c r="A80" s="1"/>
      <c r="B80" s="3" t="s">
        <v>94</v>
      </c>
      <c r="H80" s="35"/>
      <c r="I80" s="36"/>
      <c r="J80" s="45">
        <v>0</v>
      </c>
      <c r="K80" s="43"/>
      <c r="L80" s="44">
        <v>-60000</v>
      </c>
      <c r="M80" s="45"/>
      <c r="N80" s="43"/>
      <c r="O80" s="44">
        <f>SUM(P78:P79)</f>
        <v>-800000</v>
      </c>
      <c r="P80" s="81"/>
      <c r="Q80" s="26">
        <f>SUM(Q32:Q79)</f>
        <v>1304000</v>
      </c>
      <c r="S80" s="57"/>
    </row>
    <row r="81" spans="1:19" x14ac:dyDescent="0.45">
      <c r="H81" s="35"/>
      <c r="I81" s="36"/>
      <c r="J81" s="37"/>
      <c r="K81" s="35"/>
      <c r="L81" s="36"/>
      <c r="M81" s="37"/>
      <c r="N81" s="35"/>
      <c r="O81" s="36"/>
      <c r="P81" s="37"/>
      <c r="S81" s="57"/>
    </row>
    <row r="82" spans="1:19" x14ac:dyDescent="0.45">
      <c r="B82" s="3" t="s">
        <v>61</v>
      </c>
      <c r="C82" s="3"/>
      <c r="D82" s="3"/>
      <c r="E82" s="3"/>
      <c r="F82" s="3"/>
      <c r="G82" s="3"/>
      <c r="H82" s="43"/>
      <c r="I82" s="44"/>
      <c r="J82" s="45"/>
      <c r="K82" s="43"/>
      <c r="L82" s="44"/>
      <c r="M82" s="45"/>
      <c r="N82" s="35"/>
      <c r="O82" s="36"/>
      <c r="P82" s="37"/>
      <c r="S82" s="57"/>
    </row>
    <row r="83" spans="1:19" x14ac:dyDescent="0.45">
      <c r="A83" s="1">
        <v>7920</v>
      </c>
      <c r="B83" t="s">
        <v>62</v>
      </c>
      <c r="H83" s="35"/>
      <c r="I83" s="36"/>
      <c r="J83" s="37">
        <v>0</v>
      </c>
      <c r="K83" s="35"/>
      <c r="L83" s="36"/>
      <c r="M83" s="37">
        <v>-60000</v>
      </c>
      <c r="N83" s="35"/>
      <c r="O83" s="36"/>
      <c r="P83" s="59">
        <v>0</v>
      </c>
      <c r="S83" s="57"/>
    </row>
    <row r="84" spans="1:19" ht="14.65" thickBot="1" x14ac:dyDescent="0.5">
      <c r="B84" s="3" t="s">
        <v>63</v>
      </c>
      <c r="C84" s="3"/>
      <c r="D84" s="3"/>
      <c r="E84" s="3"/>
      <c r="F84" s="3"/>
      <c r="G84" s="3"/>
      <c r="H84" s="43"/>
      <c r="I84" s="44">
        <v>0</v>
      </c>
      <c r="J84" s="45"/>
      <c r="K84" s="43"/>
      <c r="L84" s="44">
        <v>-60000</v>
      </c>
      <c r="M84" s="37"/>
      <c r="N84" s="35"/>
      <c r="O84" s="44"/>
      <c r="P84" s="37"/>
      <c r="S84" s="57"/>
    </row>
    <row r="85" spans="1:19" ht="16.149999999999999" thickBot="1" x14ac:dyDescent="0.55000000000000004">
      <c r="A85" s="16" t="s">
        <v>64</v>
      </c>
      <c r="B85" s="16"/>
      <c r="C85" s="16"/>
      <c r="D85" s="16"/>
      <c r="E85" s="16"/>
      <c r="F85" s="16"/>
      <c r="G85" s="16"/>
      <c r="H85" s="48">
        <f>SUM(J27:J84)</f>
        <v>-5638341.9299999997</v>
      </c>
      <c r="I85" s="51"/>
      <c r="J85" s="50"/>
      <c r="K85" s="48">
        <f>SUM(L27:L84)</f>
        <v>-5879200</v>
      </c>
      <c r="L85" s="51"/>
      <c r="M85" s="65"/>
      <c r="N85" s="48">
        <f>SUM(O27:O84)</f>
        <v>-5346000</v>
      </c>
      <c r="O85" s="49"/>
      <c r="P85" s="65"/>
      <c r="S85" s="57"/>
    </row>
    <row r="86" spans="1:19" ht="18" x14ac:dyDescent="0.55000000000000004">
      <c r="A86" s="3" t="s">
        <v>90</v>
      </c>
      <c r="B86" s="3"/>
      <c r="C86" s="3"/>
      <c r="D86" s="3"/>
      <c r="E86" s="3"/>
      <c r="F86" s="3"/>
      <c r="H86" s="66">
        <f>SUM(H24:H85)</f>
        <v>-1020906.9299999997</v>
      </c>
      <c r="I86" s="67"/>
      <c r="J86" s="68"/>
      <c r="K86" s="66">
        <f>SUM(K24:K85)</f>
        <v>-1283200</v>
      </c>
      <c r="L86" s="67"/>
      <c r="M86" s="68"/>
      <c r="N86" s="66">
        <f>SUM(N24+N85)</f>
        <v>-323500</v>
      </c>
      <c r="O86" s="67"/>
      <c r="P86" s="68"/>
      <c r="S86" s="57"/>
    </row>
    <row r="87" spans="1:19" x14ac:dyDescent="0.45">
      <c r="A87" s="3" t="s">
        <v>65</v>
      </c>
      <c r="B87" s="3"/>
      <c r="C87" s="3"/>
      <c r="D87" s="3"/>
      <c r="E87" s="3"/>
      <c r="F87" s="3"/>
      <c r="H87" s="35"/>
      <c r="I87" s="36"/>
      <c r="J87" s="37"/>
      <c r="K87" s="35"/>
      <c r="L87" s="36"/>
      <c r="M87" s="37"/>
      <c r="N87" s="35"/>
      <c r="O87" s="36"/>
      <c r="P87" s="37"/>
      <c r="S87" s="57"/>
    </row>
    <row r="88" spans="1:19" x14ac:dyDescent="0.45">
      <c r="B88" s="3" t="s">
        <v>66</v>
      </c>
      <c r="C88" s="3"/>
      <c r="D88" s="3"/>
      <c r="E88" s="3"/>
      <c r="H88" s="35"/>
      <c r="I88" s="36"/>
      <c r="J88" s="37"/>
      <c r="K88" s="35"/>
      <c r="L88" s="36"/>
      <c r="M88" s="37"/>
      <c r="N88" s="35"/>
      <c r="O88" s="36"/>
      <c r="P88" s="37"/>
      <c r="S88" s="57"/>
    </row>
    <row r="89" spans="1:19" x14ac:dyDescent="0.45">
      <c r="A89" s="1">
        <v>8490</v>
      </c>
      <c r="B89" t="s">
        <v>67</v>
      </c>
      <c r="H89" s="35"/>
      <c r="I89" s="36"/>
      <c r="J89" s="37"/>
      <c r="K89" s="35"/>
      <c r="L89" s="36"/>
      <c r="M89" s="37">
        <v>-60</v>
      </c>
      <c r="N89" s="35"/>
      <c r="O89" s="36"/>
      <c r="P89" s="37"/>
      <c r="S89" s="57"/>
    </row>
    <row r="90" spans="1:19" x14ac:dyDescent="0.45">
      <c r="B90" s="3" t="s">
        <v>68</v>
      </c>
      <c r="C90" s="3"/>
      <c r="D90" s="3"/>
      <c r="E90" s="3"/>
      <c r="H90" s="35"/>
      <c r="I90" s="36"/>
      <c r="J90" s="45"/>
      <c r="K90" s="35"/>
      <c r="L90" s="44">
        <v>-60</v>
      </c>
      <c r="M90" s="44"/>
      <c r="N90" s="35"/>
      <c r="O90" s="36"/>
      <c r="P90" s="45"/>
      <c r="S90" s="57"/>
    </row>
    <row r="91" spans="1:19" x14ac:dyDescent="0.45">
      <c r="A91" s="3" t="s">
        <v>69</v>
      </c>
      <c r="B91" s="3"/>
      <c r="C91" s="3"/>
      <c r="H91" s="35"/>
      <c r="I91" s="44"/>
      <c r="J91" s="45"/>
      <c r="K91" s="35"/>
      <c r="L91" s="69"/>
      <c r="M91" s="37"/>
      <c r="N91" s="35"/>
      <c r="O91" s="44"/>
      <c r="P91" s="37"/>
      <c r="S91" s="57"/>
    </row>
    <row r="92" spans="1:19" ht="15.75" x14ac:dyDescent="0.5">
      <c r="A92" s="3" t="s">
        <v>70</v>
      </c>
      <c r="B92" s="3"/>
      <c r="C92" s="3"/>
      <c r="H92" s="70"/>
      <c r="I92" s="36"/>
      <c r="J92" s="37"/>
      <c r="K92" s="43"/>
      <c r="L92" s="36"/>
      <c r="M92" s="37"/>
      <c r="N92" s="43"/>
      <c r="O92" s="36"/>
      <c r="P92" s="37"/>
      <c r="S92" s="57"/>
    </row>
    <row r="93" spans="1:19" ht="16.149999999999999" thickBot="1" x14ac:dyDescent="0.55000000000000004">
      <c r="A93" s="3" t="s">
        <v>71</v>
      </c>
      <c r="B93" s="3"/>
      <c r="C93" s="3"/>
      <c r="D93" s="3"/>
      <c r="E93" s="3"/>
      <c r="H93" s="70"/>
      <c r="I93" s="36"/>
      <c r="J93" s="37"/>
      <c r="K93" s="43"/>
      <c r="L93" s="36"/>
      <c r="M93" s="37"/>
      <c r="N93" s="43"/>
      <c r="O93" s="36"/>
      <c r="P93" s="37"/>
      <c r="S93" s="57"/>
    </row>
    <row r="94" spans="1:19" ht="21.4" thickBot="1" x14ac:dyDescent="0.7">
      <c r="A94" s="3" t="s">
        <v>72</v>
      </c>
      <c r="B94" s="3"/>
      <c r="H94" s="71"/>
      <c r="I94" s="72"/>
      <c r="J94" s="73"/>
      <c r="K94" s="74">
        <v>-1283260</v>
      </c>
      <c r="L94" s="72"/>
      <c r="M94" s="73"/>
      <c r="N94" s="74">
        <f>N86</f>
        <v>-323500</v>
      </c>
      <c r="O94" s="75"/>
      <c r="P94" s="76"/>
      <c r="Q94" s="28">
        <v>0</v>
      </c>
      <c r="S94" s="57"/>
    </row>
    <row r="95" spans="1:19" x14ac:dyDescent="0.45">
      <c r="H95" s="57"/>
      <c r="I95" s="57"/>
      <c r="J95" s="57"/>
      <c r="K95" s="57"/>
      <c r="L95" s="57"/>
      <c r="M95" s="57"/>
      <c r="N95" s="57"/>
      <c r="O95" s="57"/>
      <c r="P95" s="57"/>
      <c r="S95" s="57"/>
    </row>
    <row r="96" spans="1:19" x14ac:dyDescent="0.45">
      <c r="B96" t="s">
        <v>119</v>
      </c>
      <c r="H96" s="57"/>
      <c r="I96" s="57"/>
      <c r="J96" s="57"/>
      <c r="K96" s="57"/>
      <c r="L96" s="57"/>
      <c r="M96" s="57"/>
      <c r="N96" s="57"/>
      <c r="O96" s="57"/>
      <c r="P96" s="57">
        <v>-15000</v>
      </c>
      <c r="S96" s="57"/>
    </row>
    <row r="97" spans="1:20" x14ac:dyDescent="0.45">
      <c r="B97" t="s">
        <v>122</v>
      </c>
      <c r="H97" s="57"/>
      <c r="I97" s="57"/>
      <c r="J97" s="57"/>
      <c r="K97" s="57"/>
      <c r="L97" s="57"/>
      <c r="M97" s="57"/>
      <c r="N97" s="57"/>
      <c r="O97" s="69">
        <f>SUM(P96:P96)</f>
        <v>-15000</v>
      </c>
      <c r="P97" s="57"/>
      <c r="S97" s="57"/>
    </row>
    <row r="98" spans="1:20" ht="15.75" x14ac:dyDescent="0.5">
      <c r="A98" s="3" t="s">
        <v>123</v>
      </c>
      <c r="H98" s="77"/>
      <c r="I98" s="77"/>
      <c r="J98" s="77"/>
      <c r="K98" s="77"/>
      <c r="L98" s="77"/>
      <c r="M98" s="77"/>
      <c r="N98" s="78">
        <f>SUM(O97:O97)</f>
        <v>-15000</v>
      </c>
      <c r="O98" s="77"/>
      <c r="P98" s="77"/>
      <c r="Q98" s="19"/>
      <c r="R98" s="19"/>
      <c r="S98" s="77"/>
      <c r="T98" s="19"/>
    </row>
    <row r="99" spans="1:20" ht="23.25" x14ac:dyDescent="0.7">
      <c r="A99" s="30" t="s">
        <v>121</v>
      </c>
      <c r="H99" s="77"/>
      <c r="I99" s="77"/>
      <c r="J99" s="77"/>
      <c r="K99" s="77"/>
      <c r="L99" s="77"/>
      <c r="M99" s="77"/>
      <c r="N99" s="79">
        <f>SUM(N94:N98)</f>
        <v>-338500</v>
      </c>
      <c r="O99" s="77"/>
      <c r="P99" s="77"/>
      <c r="Q99" s="19"/>
      <c r="R99" s="19"/>
      <c r="S99" s="77"/>
      <c r="T99" s="19"/>
    </row>
    <row r="100" spans="1:20" x14ac:dyDescent="0.45">
      <c r="H100" s="19"/>
      <c r="I100" s="19"/>
      <c r="J100" s="19"/>
      <c r="K100" s="19"/>
      <c r="L100" s="19"/>
      <c r="M100" s="19"/>
      <c r="N100" s="3"/>
      <c r="O100" s="19"/>
      <c r="P100" s="19"/>
      <c r="Q100" s="19"/>
      <c r="R100" s="19"/>
      <c r="S100" s="77"/>
      <c r="T100" s="19"/>
    </row>
    <row r="101" spans="1:20" x14ac:dyDescent="0.45">
      <c r="A101" s="3" t="s">
        <v>114</v>
      </c>
      <c r="C101" t="s">
        <v>115</v>
      </c>
      <c r="H101" s="19"/>
      <c r="I101" s="19"/>
      <c r="J101" s="19">
        <v>997000</v>
      </c>
      <c r="K101" s="29"/>
      <c r="L101" s="29"/>
      <c r="M101" s="29" t="s">
        <v>116</v>
      </c>
      <c r="N101" s="29"/>
      <c r="O101" s="29"/>
      <c r="P101" s="29" t="s">
        <v>116</v>
      </c>
      <c r="Q101" s="19"/>
      <c r="R101" s="19"/>
      <c r="S101" s="19"/>
      <c r="T101" s="19"/>
    </row>
    <row r="102" spans="1:20" x14ac:dyDescent="0.45">
      <c r="D102" t="s">
        <v>124</v>
      </c>
      <c r="H102" s="19"/>
      <c r="I102" s="19"/>
      <c r="J102" s="31">
        <v>0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x14ac:dyDescent="0.45">
      <c r="C103" t="s">
        <v>125</v>
      </c>
      <c r="H103" s="19"/>
      <c r="I103" s="19"/>
      <c r="J103" s="19">
        <v>974000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5.75" x14ac:dyDescent="0.5">
      <c r="H104" s="27"/>
      <c r="I104" s="27"/>
      <c r="J104" s="27"/>
      <c r="K104" s="27"/>
      <c r="L104" s="27"/>
      <c r="M104" s="27"/>
      <c r="N104" s="27"/>
      <c r="O104" s="27"/>
      <c r="P104" s="27"/>
      <c r="Q104" s="19"/>
      <c r="R104" s="19"/>
      <c r="S104" s="19"/>
      <c r="T104" s="1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F2CD1-C2EC-493E-851A-11FE08B5585C}">
  <dimension ref="A1:XFC85"/>
  <sheetViews>
    <sheetView tabSelected="1" topLeftCell="A60" zoomScale="130" zoomScaleNormal="130" workbookViewId="0">
      <selection activeCell="G81" sqref="G81"/>
    </sheetView>
  </sheetViews>
  <sheetFormatPr defaultRowHeight="14.25" x14ac:dyDescent="0.45"/>
  <cols>
    <col min="1" max="1" width="37.73046875" bestFit="1" customWidth="1"/>
    <col min="2" max="2" width="13.59765625" customWidth="1"/>
    <col min="3" max="3" width="12.265625" bestFit="1" customWidth="1"/>
    <col min="4" max="4" width="15.59765625" bestFit="1" customWidth="1"/>
    <col min="5" max="5" width="17.59765625" bestFit="1" customWidth="1"/>
    <col min="6" max="6" width="18" bestFit="1" customWidth="1"/>
    <col min="7" max="7" width="19.73046875" customWidth="1"/>
    <col min="8" max="9" width="16.1328125" style="57" bestFit="1" customWidth="1"/>
  </cols>
  <sheetData>
    <row r="1" spans="1:9" ht="21" x14ac:dyDescent="0.65">
      <c r="A1" s="82" t="s">
        <v>141</v>
      </c>
    </row>
    <row r="2" spans="1:9" x14ac:dyDescent="0.45">
      <c r="B2" t="s">
        <v>6</v>
      </c>
      <c r="D2" t="s">
        <v>139</v>
      </c>
      <c r="F2" t="s">
        <v>140</v>
      </c>
      <c r="H2"/>
      <c r="I2"/>
    </row>
    <row r="3" spans="1:9" ht="14.65" thickBot="1" x14ac:dyDescent="0.5">
      <c r="A3" s="92" t="s">
        <v>8</v>
      </c>
      <c r="B3" s="93" t="s">
        <v>7</v>
      </c>
      <c r="C3" s="94" t="s">
        <v>21</v>
      </c>
      <c r="D3" s="96" t="s">
        <v>142</v>
      </c>
      <c r="E3" s="96" t="s">
        <v>143</v>
      </c>
      <c r="F3" s="96" t="s">
        <v>144</v>
      </c>
      <c r="G3" s="96" t="s">
        <v>145</v>
      </c>
      <c r="H3" s="7" t="s">
        <v>151</v>
      </c>
      <c r="I3"/>
    </row>
    <row r="4" spans="1:9" ht="14.65" thickBot="1" x14ac:dyDescent="0.5">
      <c r="A4" s="89" t="s">
        <v>9</v>
      </c>
      <c r="B4" s="84">
        <v>3053000</v>
      </c>
      <c r="C4" s="84"/>
      <c r="D4" s="100">
        <v>2539750</v>
      </c>
      <c r="E4" s="100"/>
      <c r="F4" s="100">
        <v>3053000</v>
      </c>
      <c r="G4" s="100"/>
      <c r="H4" s="114"/>
      <c r="I4"/>
    </row>
    <row r="5" spans="1:9" ht="14.65" thickBot="1" x14ac:dyDescent="0.5">
      <c r="A5" s="89" t="s">
        <v>10</v>
      </c>
      <c r="B5" s="84">
        <v>1304000</v>
      </c>
      <c r="C5" s="84"/>
      <c r="D5" s="100">
        <v>978000</v>
      </c>
      <c r="E5" s="100"/>
      <c r="F5" s="100">
        <v>1304000</v>
      </c>
      <c r="G5" s="100"/>
      <c r="H5" s="100"/>
      <c r="I5"/>
    </row>
    <row r="6" spans="1:9" ht="14.65" thickBot="1" x14ac:dyDescent="0.5">
      <c r="A6" s="89" t="s">
        <v>11</v>
      </c>
      <c r="B6" s="84">
        <v>380000</v>
      </c>
      <c r="C6" s="84"/>
      <c r="D6" s="100">
        <v>285000</v>
      </c>
      <c r="E6" s="100"/>
      <c r="F6" s="100">
        <v>380000</v>
      </c>
      <c r="G6" s="100"/>
      <c r="H6" s="100"/>
      <c r="I6"/>
    </row>
    <row r="7" spans="1:9" ht="14.65" thickBot="1" x14ac:dyDescent="0.5">
      <c r="A7" s="89" t="s">
        <v>12</v>
      </c>
      <c r="B7" s="84">
        <v>140000</v>
      </c>
      <c r="C7" s="84"/>
      <c r="D7" s="100">
        <v>183000</v>
      </c>
      <c r="E7" s="100"/>
      <c r="F7" s="100">
        <v>183000</v>
      </c>
      <c r="G7" s="100"/>
      <c r="H7" s="100"/>
      <c r="I7"/>
    </row>
    <row r="8" spans="1:9" ht="14.65" thickBot="1" x14ac:dyDescent="0.5">
      <c r="A8" s="89" t="s">
        <v>13</v>
      </c>
      <c r="B8" s="84">
        <v>25000</v>
      </c>
      <c r="C8" s="84"/>
      <c r="D8" s="100">
        <v>29340</v>
      </c>
      <c r="E8" s="100"/>
      <c r="F8" s="100">
        <v>29340</v>
      </c>
      <c r="G8" s="100"/>
      <c r="H8" s="100"/>
      <c r="I8"/>
    </row>
    <row r="9" spans="1:9" ht="14.65" thickBot="1" x14ac:dyDescent="0.5">
      <c r="A9" s="89" t="s">
        <v>14</v>
      </c>
      <c r="B9" s="84"/>
      <c r="C9" s="84"/>
      <c r="D9" s="100"/>
      <c r="E9" s="100"/>
      <c r="F9" s="100"/>
      <c r="G9" s="100"/>
      <c r="H9" s="100"/>
      <c r="I9"/>
    </row>
    <row r="10" spans="1:9" ht="14.65" thickBot="1" x14ac:dyDescent="0.5">
      <c r="A10" s="89" t="s">
        <v>15</v>
      </c>
      <c r="B10" s="84">
        <v>33000</v>
      </c>
      <c r="C10" s="84"/>
      <c r="D10" s="100">
        <v>16550</v>
      </c>
      <c r="E10" s="100"/>
      <c r="F10" s="100">
        <v>16550</v>
      </c>
      <c r="G10" s="100"/>
      <c r="H10" s="100"/>
      <c r="I10"/>
    </row>
    <row r="11" spans="1:9" ht="14.65" thickBot="1" x14ac:dyDescent="0.5">
      <c r="A11" s="88" t="s">
        <v>16</v>
      </c>
      <c r="B11" s="85">
        <f>SUM(B4:B10)</f>
        <v>4935000</v>
      </c>
      <c r="C11" s="85"/>
      <c r="D11" s="85">
        <f>SUM(D4:D10)</f>
        <v>4031640</v>
      </c>
      <c r="E11" s="100"/>
      <c r="F11" s="85">
        <f>SUM(F4:F10)</f>
        <v>4965890</v>
      </c>
      <c r="G11" s="100"/>
      <c r="H11" s="100"/>
      <c r="I11"/>
    </row>
    <row r="12" spans="1:9" ht="14.65" thickBot="1" x14ac:dyDescent="0.5">
      <c r="A12" s="88" t="s">
        <v>17</v>
      </c>
      <c r="B12" s="84"/>
      <c r="C12" s="84"/>
      <c r="D12" s="100"/>
      <c r="E12" s="100"/>
      <c r="F12" s="100"/>
      <c r="G12" s="100"/>
      <c r="H12" s="100"/>
      <c r="I12"/>
    </row>
    <row r="13" spans="1:9" ht="14.65" thickBot="1" x14ac:dyDescent="0.5">
      <c r="A13" s="89" t="s">
        <v>18</v>
      </c>
      <c r="B13" s="84">
        <v>87500</v>
      </c>
      <c r="C13" s="84"/>
      <c r="D13" s="100">
        <v>89000</v>
      </c>
      <c r="E13" s="100"/>
      <c r="F13" s="100">
        <v>89000</v>
      </c>
      <c r="G13" s="100"/>
      <c r="H13" s="100"/>
      <c r="I13"/>
    </row>
    <row r="14" spans="1:9" ht="14.65" thickBot="1" x14ac:dyDescent="0.5">
      <c r="A14" s="88" t="s">
        <v>19</v>
      </c>
      <c r="B14" s="85">
        <f>SUM(B13)</f>
        <v>87500</v>
      </c>
      <c r="C14" s="85"/>
      <c r="D14" s="85">
        <f>SUM(D13)</f>
        <v>89000</v>
      </c>
      <c r="E14" s="100"/>
      <c r="F14" s="85">
        <f>SUM(F13)</f>
        <v>89000</v>
      </c>
      <c r="G14" s="100"/>
      <c r="H14" s="100"/>
      <c r="I14"/>
    </row>
    <row r="15" spans="1:9" ht="14.65" thickBot="1" x14ac:dyDescent="0.5">
      <c r="A15" s="88"/>
      <c r="B15" s="84"/>
      <c r="C15" s="84"/>
      <c r="D15" s="100"/>
      <c r="E15" s="100"/>
      <c r="F15" s="100"/>
      <c r="G15" s="100"/>
      <c r="H15" s="100"/>
      <c r="I15"/>
    </row>
    <row r="16" spans="1:9" ht="14.65" thickBot="1" x14ac:dyDescent="0.5">
      <c r="A16" s="88" t="s">
        <v>22</v>
      </c>
      <c r="B16" s="84"/>
      <c r="C16" s="84"/>
      <c r="D16" s="100"/>
      <c r="E16" s="100"/>
      <c r="F16" s="100"/>
      <c r="G16" s="100"/>
      <c r="H16" s="100"/>
      <c r="I16"/>
    </row>
    <row r="17" spans="1:9" ht="14.65" thickBot="1" x14ac:dyDescent="0.5">
      <c r="A17" s="89" t="s">
        <v>23</v>
      </c>
      <c r="B17" s="84"/>
      <c r="C17" s="84">
        <v>-25000</v>
      </c>
      <c r="D17" s="100"/>
      <c r="E17" s="100">
        <v>-10000</v>
      </c>
      <c r="F17" s="100"/>
      <c r="G17" s="100">
        <v>-25000</v>
      </c>
      <c r="H17" s="100"/>
      <c r="I17"/>
    </row>
    <row r="18" spans="1:9" ht="14.65" thickBot="1" x14ac:dyDescent="0.5">
      <c r="A18" s="89" t="s">
        <v>24</v>
      </c>
      <c r="B18" s="84"/>
      <c r="C18" s="84">
        <v>-630000</v>
      </c>
      <c r="D18" s="100"/>
      <c r="E18" s="100">
        <v>-630000</v>
      </c>
      <c r="F18" s="100"/>
      <c r="G18" s="100">
        <v>-630000</v>
      </c>
      <c r="H18" s="100"/>
      <c r="I18"/>
    </row>
    <row r="19" spans="1:9" ht="14.65" thickBot="1" x14ac:dyDescent="0.5">
      <c r="A19" s="89" t="s">
        <v>25</v>
      </c>
      <c r="B19" s="84"/>
      <c r="C19" s="84">
        <v>-350000</v>
      </c>
      <c r="D19" s="100"/>
      <c r="E19" s="100">
        <v>-39000</v>
      </c>
      <c r="F19" s="100"/>
      <c r="G19" s="100">
        <v>-250000</v>
      </c>
      <c r="H19" s="100"/>
      <c r="I19"/>
    </row>
    <row r="20" spans="1:9" ht="14.65" thickBot="1" x14ac:dyDescent="0.5">
      <c r="A20" s="89" t="s">
        <v>26</v>
      </c>
      <c r="B20" s="84"/>
      <c r="C20" s="84">
        <v>-150000</v>
      </c>
      <c r="D20" s="100"/>
      <c r="E20" s="100">
        <v>0</v>
      </c>
      <c r="F20" s="100"/>
      <c r="G20" s="100">
        <v>-150000</v>
      </c>
      <c r="H20" s="100"/>
      <c r="I20"/>
    </row>
    <row r="21" spans="1:9" ht="14.65" thickBot="1" x14ac:dyDescent="0.5">
      <c r="A21" s="89" t="s">
        <v>126</v>
      </c>
      <c r="B21" s="84"/>
      <c r="C21" s="84">
        <v>-75000</v>
      </c>
      <c r="D21" s="100"/>
      <c r="E21" s="100">
        <v>-50192</v>
      </c>
      <c r="F21" s="100"/>
      <c r="G21" s="101">
        <v>-75000</v>
      </c>
      <c r="H21" s="100"/>
      <c r="I21"/>
    </row>
    <row r="22" spans="1:9" ht="14.65" thickBot="1" x14ac:dyDescent="0.5">
      <c r="A22" s="89" t="s">
        <v>27</v>
      </c>
      <c r="B22" s="86"/>
      <c r="C22" s="84">
        <v>-250000</v>
      </c>
      <c r="D22" s="100"/>
      <c r="E22" s="100">
        <v>-19654</v>
      </c>
      <c r="F22" s="100"/>
      <c r="G22" s="100">
        <v>-35000</v>
      </c>
      <c r="H22" s="100"/>
      <c r="I22"/>
    </row>
    <row r="23" spans="1:9" ht="14.65" thickBot="1" x14ac:dyDescent="0.5">
      <c r="A23" s="89" t="s">
        <v>28</v>
      </c>
      <c r="B23" s="86"/>
      <c r="C23" s="84">
        <v>-150000</v>
      </c>
      <c r="D23" s="100"/>
      <c r="E23" s="100">
        <v>-46055</v>
      </c>
      <c r="F23" s="100"/>
      <c r="G23" s="100">
        <v>-52000</v>
      </c>
      <c r="H23" s="100"/>
      <c r="I23"/>
    </row>
    <row r="24" spans="1:9" ht="14.65" thickBot="1" x14ac:dyDescent="0.5">
      <c r="A24" s="89" t="s">
        <v>120</v>
      </c>
      <c r="B24" s="84"/>
      <c r="C24" s="84">
        <v>-245000</v>
      </c>
      <c r="D24" s="100"/>
      <c r="E24" s="100">
        <v>-25000</v>
      </c>
      <c r="F24" s="100"/>
      <c r="G24" s="100">
        <v>-245000</v>
      </c>
      <c r="H24" s="100"/>
      <c r="I24"/>
    </row>
    <row r="25" spans="1:9" ht="14.65" thickBot="1" x14ac:dyDescent="0.5">
      <c r="A25" s="89" t="s">
        <v>30</v>
      </c>
      <c r="B25" s="84"/>
      <c r="C25" s="84">
        <v>-300000</v>
      </c>
      <c r="D25" s="100"/>
      <c r="E25" s="100">
        <v>-300000</v>
      </c>
      <c r="F25" s="100"/>
      <c r="G25" s="100">
        <v>-300000</v>
      </c>
      <c r="H25" s="100"/>
      <c r="I25"/>
    </row>
    <row r="26" spans="1:9" ht="14.65" thickBot="1" x14ac:dyDescent="0.5">
      <c r="A26" s="89" t="s">
        <v>31</v>
      </c>
      <c r="B26" s="84"/>
      <c r="C26" s="84">
        <v>-10000</v>
      </c>
      <c r="D26" s="100"/>
      <c r="E26" s="100">
        <v>0</v>
      </c>
      <c r="F26" s="100"/>
      <c r="G26" s="100">
        <v>0</v>
      </c>
      <c r="H26" s="100"/>
      <c r="I26"/>
    </row>
    <row r="27" spans="1:9" ht="14.65" thickBot="1" x14ac:dyDescent="0.5">
      <c r="A27" s="89" t="s">
        <v>32</v>
      </c>
      <c r="B27" s="84"/>
      <c r="C27" s="84">
        <v>-35000</v>
      </c>
      <c r="D27" s="100"/>
      <c r="E27" s="100">
        <v>-13645</v>
      </c>
      <c r="F27" s="100"/>
      <c r="G27" s="100">
        <v>-25000</v>
      </c>
      <c r="H27" s="100"/>
      <c r="I27"/>
    </row>
    <row r="28" spans="1:9" ht="14.65" thickBot="1" x14ac:dyDescent="0.5">
      <c r="A28" s="89" t="s">
        <v>136</v>
      </c>
      <c r="B28" s="84"/>
      <c r="C28" s="84">
        <v>-15000</v>
      </c>
      <c r="D28" s="100"/>
      <c r="E28" s="100">
        <v>0</v>
      </c>
      <c r="F28" s="100"/>
      <c r="G28" s="100">
        <v>-8650</v>
      </c>
      <c r="H28" s="100"/>
      <c r="I28"/>
    </row>
    <row r="29" spans="1:9" ht="14.65" thickBot="1" x14ac:dyDescent="0.5">
      <c r="A29" s="88" t="s">
        <v>33</v>
      </c>
      <c r="B29" s="84"/>
      <c r="C29" s="85">
        <f>SUM(C17:C28)</f>
        <v>-2235000</v>
      </c>
      <c r="D29" s="100"/>
      <c r="E29" s="85">
        <f>SUM(E17:E28)</f>
        <v>-1133546</v>
      </c>
      <c r="F29" s="100"/>
      <c r="G29" s="85">
        <f>SUM(G17:G28)</f>
        <v>-1795650</v>
      </c>
      <c r="H29" s="100"/>
      <c r="I29"/>
    </row>
    <row r="30" spans="1:9" ht="14.65" thickBot="1" x14ac:dyDescent="0.5">
      <c r="A30" s="88"/>
      <c r="B30" s="97"/>
      <c r="C30" s="84"/>
      <c r="D30" s="100"/>
      <c r="E30" s="100"/>
      <c r="F30" s="100"/>
      <c r="G30" s="100"/>
      <c r="H30" s="100"/>
      <c r="I30"/>
    </row>
    <row r="31" spans="1:9" ht="14.65" thickBot="1" x14ac:dyDescent="0.5">
      <c r="A31" s="88" t="s">
        <v>34</v>
      </c>
      <c r="B31" s="84"/>
      <c r="C31" s="84"/>
      <c r="D31" s="100"/>
      <c r="E31" s="100"/>
      <c r="F31" s="100"/>
      <c r="G31" s="100"/>
      <c r="H31" s="100"/>
      <c r="I31"/>
    </row>
    <row r="32" spans="1:9" ht="14.65" thickBot="1" x14ac:dyDescent="0.5">
      <c r="A32" s="89" t="s">
        <v>35</v>
      </c>
      <c r="B32" s="84"/>
      <c r="C32" s="84">
        <v>-90000</v>
      </c>
      <c r="D32" s="100"/>
      <c r="E32" s="100">
        <v>-129494</v>
      </c>
      <c r="F32" s="100"/>
      <c r="G32" s="100">
        <v>-129494</v>
      </c>
      <c r="H32" s="100"/>
      <c r="I32"/>
    </row>
    <row r="33" spans="1:9" ht="14.65" thickBot="1" x14ac:dyDescent="0.5">
      <c r="A33" s="89" t="s">
        <v>91</v>
      </c>
      <c r="B33" s="84"/>
      <c r="C33" s="84">
        <v>-40000</v>
      </c>
      <c r="D33" s="100"/>
      <c r="E33" s="100">
        <v>-38428</v>
      </c>
      <c r="F33" s="100"/>
      <c r="G33" s="100">
        <v>-38428</v>
      </c>
      <c r="H33" s="100"/>
      <c r="I33"/>
    </row>
    <row r="34" spans="1:9" ht="14.65" thickBot="1" x14ac:dyDescent="0.5">
      <c r="A34" s="89" t="s">
        <v>99</v>
      </c>
      <c r="B34" s="84"/>
      <c r="C34" s="84">
        <v>-12000</v>
      </c>
      <c r="D34" s="100"/>
      <c r="E34" s="100">
        <v>-14410</v>
      </c>
      <c r="F34" s="100"/>
      <c r="G34" s="100">
        <v>-17500</v>
      </c>
      <c r="H34" s="100"/>
      <c r="I34"/>
    </row>
    <row r="35" spans="1:9" ht="14.65" thickBot="1" x14ac:dyDescent="0.5">
      <c r="A35" s="89" t="s">
        <v>36</v>
      </c>
      <c r="B35" s="84"/>
      <c r="C35" s="84">
        <v>-15000</v>
      </c>
      <c r="D35" s="100"/>
      <c r="E35" s="100">
        <v>-23455</v>
      </c>
      <c r="F35" s="100"/>
      <c r="G35" s="100">
        <v>-23455</v>
      </c>
      <c r="H35" s="100"/>
      <c r="I35"/>
    </row>
    <row r="36" spans="1:9" ht="14.65" thickBot="1" x14ac:dyDescent="0.5">
      <c r="A36" s="89" t="s">
        <v>38</v>
      </c>
      <c r="B36" s="84"/>
      <c r="C36" s="84">
        <v>-475000</v>
      </c>
      <c r="D36" s="100"/>
      <c r="E36" s="100">
        <v>-170977</v>
      </c>
      <c r="F36" s="100"/>
      <c r="G36" s="100">
        <v>-250000</v>
      </c>
      <c r="H36" s="100"/>
      <c r="I36"/>
    </row>
    <row r="37" spans="1:9" ht="14.65" thickBot="1" x14ac:dyDescent="0.5">
      <c r="A37" s="89" t="s">
        <v>39</v>
      </c>
      <c r="B37" s="86"/>
      <c r="C37" s="84">
        <v>-400000</v>
      </c>
      <c r="D37" s="100"/>
      <c r="E37" s="100">
        <v>-106057</v>
      </c>
      <c r="F37" s="100"/>
      <c r="G37" s="100">
        <v>-150000</v>
      </c>
      <c r="H37" s="100"/>
      <c r="I37"/>
    </row>
    <row r="38" spans="1:9" ht="14.65" thickBot="1" x14ac:dyDescent="0.5">
      <c r="A38" s="89" t="s">
        <v>40</v>
      </c>
      <c r="B38" s="84"/>
      <c r="C38" s="84">
        <v>-50000</v>
      </c>
      <c r="D38" s="100"/>
      <c r="E38" s="100">
        <v>0</v>
      </c>
      <c r="F38" s="100"/>
      <c r="G38" s="100">
        <v>-10000</v>
      </c>
      <c r="H38" s="100"/>
      <c r="I38"/>
    </row>
    <row r="39" spans="1:9" ht="14.65" thickBot="1" x14ac:dyDescent="0.5">
      <c r="A39" s="89" t="s">
        <v>41</v>
      </c>
      <c r="B39" s="84"/>
      <c r="C39" s="84">
        <v>-100000</v>
      </c>
      <c r="D39" s="100"/>
      <c r="E39" s="100">
        <v>-31987</v>
      </c>
      <c r="F39" s="100"/>
      <c r="G39" s="100">
        <v>-31987</v>
      </c>
      <c r="H39" s="100"/>
      <c r="I39"/>
    </row>
    <row r="40" spans="1:9" ht="14.65" thickBot="1" x14ac:dyDescent="0.5">
      <c r="A40" s="89" t="s">
        <v>42</v>
      </c>
      <c r="B40" s="83"/>
      <c r="C40" s="83">
        <v>-10000</v>
      </c>
      <c r="D40" s="100"/>
      <c r="E40" s="100">
        <v>-5980</v>
      </c>
      <c r="F40" s="100"/>
      <c r="G40" s="100">
        <v>-10000</v>
      </c>
      <c r="H40" s="100"/>
      <c r="I40"/>
    </row>
    <row r="41" spans="1:9" ht="14.65" thickBot="1" x14ac:dyDescent="0.5">
      <c r="A41" s="89" t="s">
        <v>43</v>
      </c>
      <c r="B41" s="83"/>
      <c r="C41" s="83">
        <v>-10000</v>
      </c>
      <c r="D41" s="100"/>
      <c r="E41" s="100">
        <v>-10000</v>
      </c>
      <c r="F41" s="100"/>
      <c r="G41" s="100">
        <v>-10000</v>
      </c>
      <c r="H41" s="100"/>
      <c r="I41"/>
    </row>
    <row r="42" spans="1:9" ht="14.65" thickBot="1" x14ac:dyDescent="0.5">
      <c r="A42" s="89" t="s">
        <v>44</v>
      </c>
      <c r="B42" s="84"/>
      <c r="C42" s="84">
        <v>-25000</v>
      </c>
      <c r="D42" s="100"/>
      <c r="E42" s="100">
        <v>-20302</v>
      </c>
      <c r="F42" s="100"/>
      <c r="G42" s="100">
        <f>E42*12/9</f>
        <v>-27069.333333333332</v>
      </c>
      <c r="H42" s="100"/>
      <c r="I42"/>
    </row>
    <row r="43" spans="1:9" ht="14.65" thickBot="1" x14ac:dyDescent="0.5">
      <c r="A43" s="89" t="s">
        <v>45</v>
      </c>
      <c r="B43" s="84"/>
      <c r="C43" s="84">
        <v>-3000</v>
      </c>
      <c r="D43" s="100"/>
      <c r="E43" s="100">
        <v>0</v>
      </c>
      <c r="F43" s="100"/>
      <c r="G43" s="100">
        <v>-3000</v>
      </c>
      <c r="H43" s="100"/>
      <c r="I43"/>
    </row>
    <row r="44" spans="1:9" ht="14.65" thickBot="1" x14ac:dyDescent="0.5">
      <c r="A44" s="89" t="s">
        <v>46</v>
      </c>
      <c r="B44" s="84"/>
      <c r="C44" s="84">
        <v>-15000</v>
      </c>
      <c r="D44" s="100"/>
      <c r="E44" s="100">
        <v>-12665</v>
      </c>
      <c r="F44" s="100"/>
      <c r="G44" s="100">
        <f>E44*12/9</f>
        <v>-16886.666666666668</v>
      </c>
      <c r="H44" s="100"/>
      <c r="I44"/>
    </row>
    <row r="45" spans="1:9" ht="14.65" thickBot="1" x14ac:dyDescent="0.5">
      <c r="A45" s="89" t="s">
        <v>48</v>
      </c>
      <c r="B45" s="84"/>
      <c r="C45" s="84">
        <v>-15000</v>
      </c>
      <c r="D45" s="100"/>
      <c r="E45" s="100">
        <v>-17738</v>
      </c>
      <c r="F45" s="100"/>
      <c r="G45" s="100">
        <v>-19000</v>
      </c>
      <c r="H45" s="100"/>
      <c r="I45"/>
    </row>
    <row r="46" spans="1:9" ht="14.65" thickBot="1" x14ac:dyDescent="0.5">
      <c r="A46" s="89" t="s">
        <v>49</v>
      </c>
      <c r="B46" s="84"/>
      <c r="C46" s="84">
        <v>-45000</v>
      </c>
      <c r="D46" s="100"/>
      <c r="E46" s="100">
        <v>-4370</v>
      </c>
      <c r="F46" s="100"/>
      <c r="G46" s="100">
        <v>-4370</v>
      </c>
      <c r="H46" s="100"/>
      <c r="I46"/>
    </row>
    <row r="47" spans="1:9" ht="14.65" thickBot="1" x14ac:dyDescent="0.5">
      <c r="A47" s="89" t="s">
        <v>50</v>
      </c>
      <c r="B47" s="84"/>
      <c r="C47" s="84">
        <v>-65000</v>
      </c>
      <c r="D47" s="100"/>
      <c r="E47" s="100">
        <v>0</v>
      </c>
      <c r="F47" s="100"/>
      <c r="G47" s="100">
        <v>0</v>
      </c>
      <c r="H47" s="100"/>
      <c r="I47"/>
    </row>
    <row r="48" spans="1:9" ht="14.65" thickBot="1" x14ac:dyDescent="0.5">
      <c r="A48" s="89" t="s">
        <v>51</v>
      </c>
      <c r="B48" s="84"/>
      <c r="C48" s="84">
        <v>-25000</v>
      </c>
      <c r="D48" s="100"/>
      <c r="E48" s="100">
        <v>-27225</v>
      </c>
      <c r="F48" s="100"/>
      <c r="G48" s="100">
        <v>-27225</v>
      </c>
      <c r="H48" s="100"/>
      <c r="I48"/>
    </row>
    <row r="49" spans="1:9 16383:16383" ht="14.65" thickBot="1" x14ac:dyDescent="0.5">
      <c r="A49" s="89" t="s">
        <v>52</v>
      </c>
      <c r="B49" s="84"/>
      <c r="C49" s="84">
        <v>-15000</v>
      </c>
      <c r="D49" s="100"/>
      <c r="E49" s="100">
        <v>-26563</v>
      </c>
      <c r="F49" s="100"/>
      <c r="G49" s="100">
        <f>E49*12/9</f>
        <v>-35417.333333333336</v>
      </c>
      <c r="H49" s="100"/>
      <c r="I49"/>
    </row>
    <row r="50" spans="1:9 16383:16383" ht="14.65" thickBot="1" x14ac:dyDescent="0.5">
      <c r="A50" s="89" t="s">
        <v>53</v>
      </c>
      <c r="B50" s="84"/>
      <c r="C50" s="84">
        <v>-70000</v>
      </c>
      <c r="D50" s="100"/>
      <c r="E50" s="100">
        <v>-36728</v>
      </c>
      <c r="F50" s="100"/>
      <c r="G50" s="100">
        <f>E50*12/9</f>
        <v>-48970.666666666664</v>
      </c>
      <c r="H50" s="100"/>
      <c r="I50"/>
    </row>
    <row r="51" spans="1:9 16383:16383" ht="14.65" thickBot="1" x14ac:dyDescent="0.5">
      <c r="A51" s="89" t="s">
        <v>54</v>
      </c>
      <c r="B51" s="86"/>
      <c r="C51" s="84">
        <v>-455000</v>
      </c>
      <c r="D51" s="100"/>
      <c r="E51" s="100">
        <v>-555378</v>
      </c>
      <c r="F51" s="100"/>
      <c r="G51" s="100">
        <v>-620000</v>
      </c>
      <c r="H51" s="100"/>
      <c r="I51"/>
    </row>
    <row r="52" spans="1:9 16383:16383" ht="14.65" thickBot="1" x14ac:dyDescent="0.5">
      <c r="A52" s="89" t="s">
        <v>132</v>
      </c>
      <c r="B52" s="84"/>
      <c r="C52" s="84">
        <v>-25000</v>
      </c>
      <c r="D52" s="100"/>
      <c r="E52" s="100">
        <v>0</v>
      </c>
      <c r="F52" s="100"/>
      <c r="G52" s="100">
        <f>G81+G82+G83</f>
        <v>-420281.33333333349</v>
      </c>
      <c r="H52" s="100" t="s">
        <v>156</v>
      </c>
      <c r="I52"/>
    </row>
    <row r="53" spans="1:9 16383:16383" ht="14.65" thickBot="1" x14ac:dyDescent="0.5">
      <c r="A53" s="89" t="s">
        <v>57</v>
      </c>
      <c r="B53" s="84"/>
      <c r="C53" s="84">
        <v>-1000</v>
      </c>
      <c r="D53" s="100"/>
      <c r="E53" s="100">
        <v>-1422</v>
      </c>
      <c r="F53" s="100"/>
      <c r="G53" s="100">
        <f>E53*12/9</f>
        <v>-1896</v>
      </c>
      <c r="H53" s="100"/>
      <c r="I53"/>
    </row>
    <row r="54" spans="1:9 16383:16383" ht="14.65" thickBot="1" x14ac:dyDescent="0.5">
      <c r="A54" s="89" t="s">
        <v>135</v>
      </c>
      <c r="B54" s="84"/>
      <c r="C54" s="84">
        <v>-5000</v>
      </c>
      <c r="D54" s="100"/>
      <c r="E54" s="100">
        <v>-793</v>
      </c>
      <c r="F54" s="100"/>
      <c r="G54" s="100">
        <v>-5000</v>
      </c>
      <c r="H54" s="100"/>
      <c r="I54"/>
    </row>
    <row r="55" spans="1:9 16383:16383" ht="14.65" thickBot="1" x14ac:dyDescent="0.5">
      <c r="A55" s="89" t="s">
        <v>58</v>
      </c>
      <c r="B55" s="84"/>
      <c r="C55" s="84">
        <v>-355000</v>
      </c>
      <c r="D55" s="100"/>
      <c r="E55" s="100">
        <v>-365228</v>
      </c>
      <c r="F55" s="100"/>
      <c r="G55" s="100">
        <v>-365228</v>
      </c>
      <c r="H55" s="100"/>
      <c r="I55"/>
    </row>
    <row r="56" spans="1:9 16383:16383" ht="14.65" thickBot="1" x14ac:dyDescent="0.5">
      <c r="A56" s="89" t="s">
        <v>59</v>
      </c>
      <c r="B56" s="84"/>
      <c r="C56" s="84">
        <v>-4500</v>
      </c>
      <c r="D56" s="100"/>
      <c r="E56" s="100">
        <v>-4827</v>
      </c>
      <c r="F56" s="100"/>
      <c r="G56" s="100">
        <v>-4827</v>
      </c>
      <c r="H56" s="100"/>
      <c r="I56"/>
    </row>
    <row r="57" spans="1:9 16383:16383" ht="14.65" thickBot="1" x14ac:dyDescent="0.5">
      <c r="A57" s="89" t="s">
        <v>34</v>
      </c>
      <c r="B57" s="84"/>
      <c r="C57" s="84">
        <v>-500</v>
      </c>
      <c r="D57" s="100"/>
      <c r="E57" s="100">
        <v>-388</v>
      </c>
      <c r="F57" s="100"/>
      <c r="G57" s="100">
        <v>-500</v>
      </c>
      <c r="H57" s="100"/>
      <c r="I57"/>
    </row>
    <row r="58" spans="1:9 16383:16383" ht="14.65" thickBot="1" x14ac:dyDescent="0.5">
      <c r="A58" s="88" t="s">
        <v>60</v>
      </c>
      <c r="B58" s="84"/>
      <c r="C58" s="85">
        <f>SUM(C32:C57)</f>
        <v>-2326000</v>
      </c>
      <c r="D58" s="100"/>
      <c r="E58" s="85">
        <f>SUM(E32:E57)</f>
        <v>-1604415</v>
      </c>
      <c r="F58" s="100"/>
      <c r="G58" s="85">
        <f>SUM(G32:G57)</f>
        <v>-2270535.3333333335</v>
      </c>
      <c r="H58" s="100"/>
      <c r="I58"/>
    </row>
    <row r="59" spans="1:9 16383:16383" ht="14.65" thickBot="1" x14ac:dyDescent="0.5">
      <c r="A59" s="89"/>
      <c r="B59" s="84"/>
      <c r="C59" s="84"/>
      <c r="D59" s="100"/>
      <c r="E59" s="100"/>
      <c r="F59" s="100"/>
      <c r="G59" s="100"/>
      <c r="H59" s="100"/>
      <c r="I59"/>
    </row>
    <row r="60" spans="1:9 16383:16383" ht="14.65" thickBot="1" x14ac:dyDescent="0.5">
      <c r="A60" s="88" t="s">
        <v>92</v>
      </c>
      <c r="B60" s="84"/>
      <c r="C60" s="84"/>
      <c r="D60" s="100"/>
      <c r="E60" s="100"/>
      <c r="F60" s="100"/>
      <c r="G60" s="100"/>
      <c r="H60" s="100"/>
      <c r="I60"/>
    </row>
    <row r="61" spans="1:9 16383:16383" ht="14.65" thickBot="1" x14ac:dyDescent="0.5">
      <c r="A61" s="90" t="s">
        <v>92</v>
      </c>
      <c r="B61" s="86"/>
      <c r="C61" s="84">
        <v>-800000</v>
      </c>
      <c r="D61" s="100"/>
      <c r="E61" s="100">
        <v>-643828</v>
      </c>
      <c r="F61" s="100"/>
      <c r="G61" s="100">
        <f>E61*12/9</f>
        <v>-858437.33333333337</v>
      </c>
      <c r="H61" s="100"/>
      <c r="I61"/>
    </row>
    <row r="62" spans="1:9 16383:16383" ht="14.65" thickBot="1" x14ac:dyDescent="0.5">
      <c r="A62" s="88" t="s">
        <v>94</v>
      </c>
      <c r="B62" s="85"/>
      <c r="C62" s="85">
        <f>SUM(C61)</f>
        <v>-800000</v>
      </c>
      <c r="D62" s="100"/>
      <c r="E62" s="85">
        <f>SUM(E61)</f>
        <v>-643828</v>
      </c>
      <c r="F62" s="100"/>
      <c r="G62" s="85">
        <f>SUM(G61)</f>
        <v>-858437.33333333337</v>
      </c>
      <c r="H62" s="100"/>
      <c r="I62"/>
      <c r="XFC62" s="57">
        <f>SUM(C62:XFB62)</f>
        <v>-2302265.3333333335</v>
      </c>
    </row>
    <row r="63" spans="1:9 16383:16383" ht="14.65" thickBot="1" x14ac:dyDescent="0.5">
      <c r="A63" s="89"/>
      <c r="B63" s="84"/>
      <c r="C63" s="84"/>
      <c r="D63" s="100"/>
      <c r="E63" s="100"/>
      <c r="F63" s="100"/>
      <c r="G63" s="100"/>
      <c r="H63" s="100"/>
      <c r="I63"/>
    </row>
    <row r="64" spans="1:9 16383:16383" ht="16.149999999999999" thickBot="1" x14ac:dyDescent="0.55000000000000004">
      <c r="A64" s="91" t="s">
        <v>137</v>
      </c>
      <c r="B64" s="87">
        <f>SUM(B4:B63)/2</f>
        <v>5022500</v>
      </c>
      <c r="C64" s="87">
        <f>SUM(C17:C62)/2</f>
        <v>-5361000</v>
      </c>
      <c r="D64" s="87">
        <f>SUM(D4:D63)/2</f>
        <v>4120640</v>
      </c>
      <c r="E64" s="87">
        <f>SUM(E17:E62)/2</f>
        <v>-3381789</v>
      </c>
      <c r="F64" s="87">
        <f>SUM(F4:F63)/2</f>
        <v>5054890</v>
      </c>
      <c r="G64" s="87">
        <f>SUM(G17:G62)/2</f>
        <v>-4924622.6666666679</v>
      </c>
      <c r="H64" s="100"/>
      <c r="I64"/>
    </row>
    <row r="65" spans="1:9" ht="21.4" thickBot="1" x14ac:dyDescent="0.7">
      <c r="A65" s="95" t="s">
        <v>138</v>
      </c>
      <c r="B65" s="98"/>
      <c r="C65" s="99">
        <f>B64+C64</f>
        <v>-338500</v>
      </c>
      <c r="D65" s="100"/>
      <c r="E65" s="99">
        <f>D64+E64</f>
        <v>738851</v>
      </c>
      <c r="F65" s="100"/>
      <c r="G65" s="99">
        <f>F64+G64</f>
        <v>130267.33333333209</v>
      </c>
      <c r="H65" s="115"/>
      <c r="I65"/>
    </row>
    <row r="66" spans="1:9" x14ac:dyDescent="0.45">
      <c r="B66" s="57"/>
      <c r="C66" s="57"/>
      <c r="H66"/>
      <c r="I66"/>
    </row>
    <row r="68" spans="1:9" x14ac:dyDescent="0.45">
      <c r="A68" t="s">
        <v>146</v>
      </c>
    </row>
    <row r="69" spans="1:9" x14ac:dyDescent="0.45">
      <c r="B69" s="116" t="s">
        <v>6</v>
      </c>
      <c r="C69" s="116"/>
      <c r="D69" s="116" t="s">
        <v>139</v>
      </c>
      <c r="E69" s="116"/>
      <c r="F69" s="116" t="s">
        <v>140</v>
      </c>
      <c r="G69" s="116"/>
    </row>
    <row r="70" spans="1:9" x14ac:dyDescent="0.45">
      <c r="A70" s="103" t="s">
        <v>8</v>
      </c>
      <c r="B70" s="104" t="s">
        <v>7</v>
      </c>
      <c r="C70" s="104" t="s">
        <v>21</v>
      </c>
      <c r="D70" s="104" t="s">
        <v>142</v>
      </c>
      <c r="E70" s="104" t="s">
        <v>143</v>
      </c>
      <c r="F70" s="104" t="s">
        <v>144</v>
      </c>
      <c r="G70" s="105" t="s">
        <v>145</v>
      </c>
      <c r="H70" s="104" t="s">
        <v>147</v>
      </c>
      <c r="I70" s="104" t="s">
        <v>151</v>
      </c>
    </row>
    <row r="71" spans="1:9" x14ac:dyDescent="0.45">
      <c r="A71" s="102" t="s">
        <v>10</v>
      </c>
      <c r="B71" s="107">
        <v>1304000</v>
      </c>
      <c r="C71" s="107"/>
      <c r="D71" s="107">
        <v>978000</v>
      </c>
      <c r="E71" s="107"/>
      <c r="F71" s="107">
        <v>1304000</v>
      </c>
      <c r="G71" s="108"/>
      <c r="H71" s="111"/>
      <c r="I71" s="111"/>
    </row>
    <row r="72" spans="1:9" x14ac:dyDescent="0.45">
      <c r="A72" s="102" t="s">
        <v>155</v>
      </c>
      <c r="B72" s="107"/>
      <c r="C72" s="107"/>
      <c r="D72" s="107"/>
      <c r="E72" s="107"/>
      <c r="F72" s="107"/>
      <c r="G72" s="108">
        <v>-2000</v>
      </c>
      <c r="H72" s="107"/>
      <c r="I72" s="107"/>
    </row>
    <row r="73" spans="1:9" x14ac:dyDescent="0.45">
      <c r="A73" s="102" t="s">
        <v>27</v>
      </c>
      <c r="B73" s="107"/>
      <c r="C73" s="107">
        <v>-200000</v>
      </c>
      <c r="D73" s="107"/>
      <c r="E73" s="107">
        <v>-19654</v>
      </c>
      <c r="F73" s="107"/>
      <c r="G73" s="108">
        <v>-35000</v>
      </c>
      <c r="H73" s="107"/>
      <c r="I73" s="107"/>
    </row>
    <row r="74" spans="1:9" x14ac:dyDescent="0.45">
      <c r="A74" s="102" t="s">
        <v>28</v>
      </c>
      <c r="B74" s="107"/>
      <c r="C74" s="107">
        <v>-150000</v>
      </c>
      <c r="D74" s="107"/>
      <c r="E74" s="107">
        <v>-46055</v>
      </c>
      <c r="F74" s="107"/>
      <c r="G74" s="108">
        <v>-52000</v>
      </c>
      <c r="H74" s="107"/>
      <c r="I74" s="107"/>
    </row>
    <row r="75" spans="1:9" x14ac:dyDescent="0.45">
      <c r="A75" s="102" t="s">
        <v>120</v>
      </c>
      <c r="B75" s="107"/>
      <c r="C75" s="107">
        <v>0</v>
      </c>
      <c r="D75" s="107"/>
      <c r="E75" s="107">
        <v>-25000</v>
      </c>
      <c r="F75" s="107"/>
      <c r="G75" s="108">
        <f>-245000/2</f>
        <v>-122500</v>
      </c>
      <c r="H75" s="112">
        <v>0.5</v>
      </c>
      <c r="I75" s="107"/>
    </row>
    <row r="76" spans="1:9" x14ac:dyDescent="0.45">
      <c r="A76" s="107" t="s">
        <v>148</v>
      </c>
      <c r="B76" s="107"/>
      <c r="C76" s="107">
        <v>-400000</v>
      </c>
      <c r="D76" s="107"/>
      <c r="E76" s="107">
        <v>-106057</v>
      </c>
      <c r="F76" s="107"/>
      <c r="G76" s="107">
        <v>-150000</v>
      </c>
      <c r="H76" s="107"/>
      <c r="I76" s="107"/>
    </row>
    <row r="77" spans="1:9" x14ac:dyDescent="0.45">
      <c r="A77" s="102" t="s">
        <v>54</v>
      </c>
      <c r="B77" s="107"/>
      <c r="C77" s="107">
        <v>-25000</v>
      </c>
      <c r="D77" s="107"/>
      <c r="E77" s="107">
        <f>-555378*0.15</f>
        <v>-83306.7</v>
      </c>
      <c r="F77" s="107"/>
      <c r="G77" s="108">
        <f>-620000*0.15</f>
        <v>-93000</v>
      </c>
      <c r="H77" s="112">
        <v>0.15</v>
      </c>
      <c r="I77" s="107"/>
    </row>
    <row r="78" spans="1:9" x14ac:dyDescent="0.45">
      <c r="A78" s="102" t="s">
        <v>94</v>
      </c>
      <c r="B78" s="107"/>
      <c r="C78" s="107">
        <v>-529000</v>
      </c>
      <c r="D78" s="107"/>
      <c r="E78" s="107">
        <v>-300000</v>
      </c>
      <c r="F78" s="107"/>
      <c r="G78" s="108">
        <f>-858437.333333333/2</f>
        <v>-429218.66666666651</v>
      </c>
      <c r="H78" s="112">
        <v>0.5</v>
      </c>
      <c r="I78" s="107"/>
    </row>
    <row r="79" spans="1:9" x14ac:dyDescent="0.45">
      <c r="A79" s="102"/>
      <c r="B79" s="113">
        <f>SUBTOTAL(109,B71:B78)</f>
        <v>1304000</v>
      </c>
      <c r="C79" s="113">
        <f>SUBTOTAL(109,C71:C78)</f>
        <v>-1304000</v>
      </c>
      <c r="D79" s="113">
        <f t="shared" ref="D79:G79" si="0">SUBTOTAL(109,D71:D78)</f>
        <v>978000</v>
      </c>
      <c r="E79" s="113">
        <f t="shared" si="0"/>
        <v>-580072.69999999995</v>
      </c>
      <c r="F79" s="113">
        <f t="shared" si="0"/>
        <v>1304000</v>
      </c>
      <c r="G79" s="113">
        <f t="shared" si="0"/>
        <v>-883718.66666666651</v>
      </c>
      <c r="H79" s="107"/>
      <c r="I79" s="107"/>
    </row>
    <row r="80" spans="1:9" x14ac:dyDescent="0.45">
      <c r="A80" s="102" t="s">
        <v>149</v>
      </c>
      <c r="B80" s="107"/>
      <c r="C80" s="107"/>
      <c r="D80" s="107"/>
      <c r="E80" s="107"/>
      <c r="F80" s="107"/>
      <c r="G80" s="108"/>
      <c r="H80" s="107"/>
      <c r="I80" s="107"/>
    </row>
    <row r="81" spans="1:9" x14ac:dyDescent="0.45">
      <c r="A81" s="102" t="s">
        <v>150</v>
      </c>
      <c r="B81" s="107"/>
      <c r="C81" s="107"/>
      <c r="D81" s="107"/>
      <c r="E81" s="107"/>
      <c r="F81" s="107"/>
      <c r="G81" s="108">
        <v>-128000</v>
      </c>
      <c r="H81" s="107"/>
      <c r="I81" s="107" t="s">
        <v>154</v>
      </c>
    </row>
    <row r="82" spans="1:9" x14ac:dyDescent="0.45">
      <c r="A82" s="102" t="s">
        <v>152</v>
      </c>
      <c r="B82" s="107"/>
      <c r="C82" s="107"/>
      <c r="D82" s="107"/>
      <c r="E82" s="107"/>
      <c r="F82" s="107"/>
      <c r="G82" s="108">
        <f>(F79+G79+G81+G83)*-1</f>
        <v>-267281.33333333349</v>
      </c>
      <c r="H82" s="107"/>
      <c r="I82" s="107" t="s">
        <v>154</v>
      </c>
    </row>
    <row r="83" spans="1:9" x14ac:dyDescent="0.45">
      <c r="A83" s="102" t="s">
        <v>153</v>
      </c>
      <c r="B83" s="107"/>
      <c r="C83" s="107"/>
      <c r="D83" s="107"/>
      <c r="E83" s="107"/>
      <c r="F83" s="107"/>
      <c r="G83" s="108">
        <v>-25000</v>
      </c>
      <c r="H83" s="107"/>
      <c r="I83" s="107" t="s">
        <v>154</v>
      </c>
    </row>
    <row r="84" spans="1:9" x14ac:dyDescent="0.45">
      <c r="A84" s="102"/>
      <c r="B84" s="107"/>
      <c r="C84" s="107"/>
      <c r="D84" s="107"/>
      <c r="E84" s="107"/>
      <c r="F84" s="107"/>
      <c r="G84" s="108"/>
      <c r="H84" s="107"/>
      <c r="I84" s="107"/>
    </row>
    <row r="85" spans="1:9" x14ac:dyDescent="0.45">
      <c r="A85" s="106"/>
      <c r="B85" s="109"/>
      <c r="C85" s="109"/>
      <c r="D85" s="109"/>
      <c r="E85" s="109"/>
      <c r="F85" s="109"/>
      <c r="G85" s="110"/>
      <c r="H85" s="109"/>
      <c r="I85" s="109"/>
    </row>
  </sheetData>
  <mergeCells count="3">
    <mergeCell ref="B69:C69"/>
    <mergeCell ref="D69:E69"/>
    <mergeCell ref="F69:G69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11E8AC0AD1ED43BF9E036B22F386F1" ma:contentTypeVersion="3" ma:contentTypeDescription="Skapa ett nytt dokument." ma:contentTypeScope="" ma:versionID="a214e392d998cbb45e0d1fcb640c5b7d">
  <xsd:schema xmlns:xsd="http://www.w3.org/2001/XMLSchema" xmlns:xs="http://www.w3.org/2001/XMLSchema" xmlns:p="http://schemas.microsoft.com/office/2006/metadata/properties" xmlns:ns2="686c9879-2862-43e0-8e0a-417af8de1d20" targetNamespace="http://schemas.microsoft.com/office/2006/metadata/properties" ma:root="true" ma:fieldsID="6495f5871e74dfdfff287a8d2c51109d" ns2:_="">
    <xsd:import namespace="686c9879-2862-43e0-8e0a-417af8de1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c9879-2862-43e0-8e0a-417af8de1d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320D7A-A623-4C9A-A876-74CDC5BE4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6c9879-2862-43e0-8e0a-417af8de1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5FA874-46F7-4D0C-B477-3E5B23AF9D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327FFF-766E-4010-A7A6-72D8D9B0A89C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686c9879-2862-43e0-8e0a-417af8de1d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ÅM budget redovisning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200l</dc:creator>
  <cp:lastModifiedBy>Kjell Folkesson</cp:lastModifiedBy>
  <cp:lastPrinted>2019-02-26T16:48:32Z</cp:lastPrinted>
  <dcterms:created xsi:type="dcterms:W3CDTF">2018-11-02T12:29:11Z</dcterms:created>
  <dcterms:modified xsi:type="dcterms:W3CDTF">2019-10-14T09:15:40Z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0x010100B411E8AC0AD1ED43BF9E036B22F386F1</vt:lpwstr>
  </property>
</Properties>
</file>